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Sytske\Google Drive\Documenten\vegetariersbond\factsheets\kosten\"/>
    </mc:Choice>
  </mc:AlternateContent>
  <xr:revisionPtr revIDLastSave="0" documentId="13_ncr:1_{8F4608C7-EFEC-434E-860E-A8C7B066E124}" xr6:coauthVersionLast="33" xr6:coauthVersionMax="33" xr10:uidLastSave="{00000000-0000-0000-0000-000000000000}"/>
  <bookViews>
    <workbookView xWindow="0" yWindow="0" windowWidth="20490" windowHeight="7545" activeTab="2" xr2:uid="{0734BE93-4835-4699-9046-74B265F4ECC4}"/>
  </bookViews>
  <sheets>
    <sheet name="voorblad" sheetId="1" r:id="rId1"/>
    <sheet name="winkelprijzen" sheetId="2" r:id="rId2"/>
    <sheet name="berekening" sheetId="3" r:id="rId3"/>
  </sheets>
  <externalReferences>
    <externalReference r:id="rId4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3" l="1"/>
  <c r="D80" i="3"/>
  <c r="C80" i="3"/>
  <c r="B80" i="3"/>
  <c r="D79" i="3"/>
  <c r="C79" i="3"/>
  <c r="B79" i="3"/>
  <c r="B75" i="3"/>
  <c r="C72" i="3" s="1"/>
  <c r="D74" i="3"/>
  <c r="C73" i="3"/>
  <c r="E73" i="3" s="1"/>
  <c r="D72" i="3"/>
  <c r="C71" i="3"/>
  <c r="D70" i="3"/>
  <c r="C70" i="3"/>
  <c r="D69" i="3"/>
  <c r="C69" i="3"/>
  <c r="E69" i="3" s="1"/>
  <c r="B59" i="3"/>
  <c r="C59" i="3" s="1"/>
  <c r="B58" i="3"/>
  <c r="C58" i="3" s="1"/>
  <c r="F74" i="3" s="1"/>
  <c r="G74" i="3" s="1"/>
  <c r="B57" i="3"/>
  <c r="C57" i="3" s="1"/>
  <c r="B56" i="3"/>
  <c r="C56" i="3" s="1"/>
  <c r="B55" i="3"/>
  <c r="C55" i="3" s="1"/>
  <c r="B54" i="3"/>
  <c r="C54" i="3" s="1"/>
  <c r="F70" i="3" s="1"/>
  <c r="B53" i="3"/>
  <c r="C53" i="3" s="1"/>
  <c r="B52" i="3"/>
  <c r="C52" i="3" s="1"/>
  <c r="F72" i="3" s="1"/>
  <c r="B51" i="3"/>
  <c r="C51" i="3" s="1"/>
  <c r="G69" i="3" s="1"/>
  <c r="B50" i="3"/>
  <c r="C50" i="3" s="1"/>
  <c r="F69" i="3" s="1"/>
  <c r="B49" i="3"/>
  <c r="C49" i="3" s="1"/>
  <c r="B48" i="3"/>
  <c r="C48" i="3" s="1"/>
  <c r="B47" i="3"/>
  <c r="C47" i="3" s="1"/>
  <c r="B46" i="3"/>
  <c r="C46" i="3" s="1"/>
  <c r="C45" i="3"/>
  <c r="B44" i="3"/>
  <c r="C44" i="3" s="1"/>
  <c r="C43" i="3"/>
  <c r="B43" i="3"/>
  <c r="F42" i="3"/>
  <c r="B42" i="3"/>
  <c r="F43" i="3" s="1"/>
  <c r="B37" i="3"/>
  <c r="B35" i="3"/>
  <c r="B32" i="3"/>
  <c r="D32" i="3" s="1"/>
  <c r="B31" i="3"/>
  <c r="B30" i="3"/>
  <c r="B23" i="3"/>
  <c r="B22" i="3"/>
  <c r="B26" i="3" s="1"/>
  <c r="B14" i="3"/>
  <c r="J27" i="3" s="1"/>
  <c r="D9" i="3"/>
  <c r="B7" i="3"/>
  <c r="C5" i="3"/>
  <c r="D5" i="3" s="1"/>
  <c r="C4" i="3"/>
  <c r="D4" i="3" s="1"/>
  <c r="C3" i="3"/>
  <c r="D3" i="3" s="1"/>
  <c r="F88" i="2"/>
  <c r="F85" i="2"/>
  <c r="D83" i="2"/>
  <c r="F83" i="2" s="1"/>
  <c r="F82" i="2"/>
  <c r="D82" i="2"/>
  <c r="F79" i="2"/>
  <c r="F77" i="2"/>
  <c r="F76" i="2"/>
  <c r="F73" i="2"/>
  <c r="F71" i="2"/>
  <c r="F70" i="2"/>
  <c r="F69" i="2"/>
  <c r="F68" i="2"/>
  <c r="F67" i="2"/>
  <c r="C3" i="2"/>
  <c r="G72" i="3" l="1"/>
  <c r="E72" i="3"/>
  <c r="D26" i="3"/>
  <c r="B27" i="3"/>
  <c r="B28" i="3" s="1"/>
  <c r="I23" i="3" s="1"/>
  <c r="F44" i="3"/>
  <c r="E70" i="3"/>
  <c r="E75" i="3" s="1"/>
  <c r="F73" i="3"/>
  <c r="G73" i="3"/>
  <c r="D7" i="3"/>
  <c r="G75" i="3"/>
  <c r="G71" i="3"/>
  <c r="F71" i="3"/>
  <c r="F75" i="3" s="1"/>
  <c r="E71" i="3"/>
  <c r="C7" i="3"/>
  <c r="B15" i="3"/>
  <c r="G70" i="3"/>
  <c r="D73" i="3"/>
  <c r="C74" i="3"/>
  <c r="E74" i="3" s="1"/>
  <c r="B18" i="3"/>
  <c r="C42" i="3"/>
  <c r="D71" i="3"/>
  <c r="D18" i="3" l="1"/>
  <c r="B19" i="3"/>
  <c r="B20" i="3" s="1"/>
  <c r="I22" i="3" s="1"/>
  <c r="I24" i="3" s="1"/>
</calcChain>
</file>

<file path=xl/sharedStrings.xml><?xml version="1.0" encoding="utf-8"?>
<sst xmlns="http://schemas.openxmlformats.org/spreadsheetml/2006/main" count="242" uniqueCount="193">
  <si>
    <t>Factsheet 3 Kosten vegetarisch eten</t>
  </si>
  <si>
    <t>versie 1 september 2017</t>
  </si>
  <si>
    <t>Vegetariersbond</t>
  </si>
  <si>
    <t>prijzen website albert heijn, 6 augustus 2017</t>
  </si>
  <si>
    <t>€/kg</t>
  </si>
  <si>
    <t>mager rundergehakt</t>
  </si>
  <si>
    <t>runderbraadworst</t>
  </si>
  <si>
    <t>rundergehakt</t>
  </si>
  <si>
    <t>voordeelverpakking 900 gram</t>
  </si>
  <si>
    <t>entrecote</t>
  </si>
  <si>
    <t>AH Excellent Zuid-Amerikaanse rib-eye</t>
  </si>
  <si>
    <t>biefstuk</t>
  </si>
  <si>
    <t>AH Biologische biefstuk</t>
  </si>
  <si>
    <t>runder hamburger</t>
  </si>
  <si>
    <t>ossenhaas</t>
  </si>
  <si>
    <t>schouderkarbonade</t>
  </si>
  <si>
    <t>half om half gehakt</t>
  </si>
  <si>
    <t>speklappen</t>
  </si>
  <si>
    <t>varkenshaas</t>
  </si>
  <si>
    <t>rollade</t>
  </si>
  <si>
    <t>shoarmareepjes</t>
  </si>
  <si>
    <t>kipfilet</t>
  </si>
  <si>
    <t>kip drumstick</t>
  </si>
  <si>
    <t>kippenkluifjes</t>
  </si>
  <si>
    <t>verse kipburger</t>
  </si>
  <si>
    <t>pangasiusfilet</t>
  </si>
  <si>
    <t>kabeljauwfilet</t>
  </si>
  <si>
    <t>zalmfilet</t>
  </si>
  <si>
    <t>biologische zalmfilet</t>
  </si>
  <si>
    <t>scholfilet</t>
  </si>
  <si>
    <t>tonijnsteak</t>
  </si>
  <si>
    <t>makreelfilet</t>
  </si>
  <si>
    <t>tilapia</t>
  </si>
  <si>
    <t>koolvis haasje</t>
  </si>
  <si>
    <t>roodbaars haasje</t>
  </si>
  <si>
    <t>burgers Veg Sla</t>
  </si>
  <si>
    <t xml:space="preserve">burger Tivall </t>
  </si>
  <si>
    <t>burger de Luxe Tivall</t>
  </si>
  <si>
    <t>groenteburger AH</t>
  </si>
  <si>
    <t>kaasburger Tivall</t>
  </si>
  <si>
    <t>aspergeburger &amp; Samhoud</t>
  </si>
  <si>
    <t>AH Bio tikka massala burger</t>
  </si>
  <si>
    <t>Valess sate</t>
  </si>
  <si>
    <t>AH ongebrande notenmix</t>
  </si>
  <si>
    <t>AH ongebrande notenmix groot</t>
  </si>
  <si>
    <t>AH notenmix ongezouten</t>
  </si>
  <si>
    <t>Nuts about nature Noten &amp; pitten geroosterd en ongezouten</t>
  </si>
  <si>
    <t>Duyvis roasted oven nut mix</t>
  </si>
  <si>
    <t>Puur Natuur notemix bio</t>
  </si>
  <si>
    <t>AH biologisch ongebrande notenmix</t>
  </si>
  <si>
    <t>AH Basic witte scharreleieren</t>
  </si>
  <si>
    <t>ei (2 stuks wegen 100 gram)</t>
  </si>
  <si>
    <t>kaas (Goudse 48+) Maaslander</t>
  </si>
  <si>
    <t>kaas (Goudse 48+)</t>
  </si>
  <si>
    <t>AH Biologisch Belegen 50+ stuk met vegetarisch stremsel</t>
  </si>
  <si>
    <t>AH BIO tahoe</t>
  </si>
  <si>
    <t>tempeh</t>
  </si>
  <si>
    <t>AH lima bonen</t>
  </si>
  <si>
    <t>AH bruine bonen</t>
  </si>
  <si>
    <t>(beperkte) vergelijking met Lidl, winkelvloerprijzen</t>
  </si>
  <si>
    <t>in €/kg</t>
  </si>
  <si>
    <t>Lidl</t>
  </si>
  <si>
    <t>AH</t>
  </si>
  <si>
    <t>gemiddeld</t>
  </si>
  <si>
    <t>vlees</t>
  </si>
  <si>
    <t>braadworst</t>
  </si>
  <si>
    <t>biefstuk premium</t>
  </si>
  <si>
    <t>vis</t>
  </si>
  <si>
    <t>garnalen</t>
  </si>
  <si>
    <t>noten</t>
  </si>
  <si>
    <t>walnoten</t>
  </si>
  <si>
    <t>gemengde noten</t>
  </si>
  <si>
    <t>48+ kaas extra belegen</t>
  </si>
  <si>
    <t>vleesvervangers</t>
  </si>
  <si>
    <t>tofu</t>
  </si>
  <si>
    <t>vegaburger</t>
  </si>
  <si>
    <t>scharreleieren (stuk)</t>
  </si>
  <si>
    <t>peulvruchten</t>
  </si>
  <si>
    <t>bruine bonen blik</t>
  </si>
  <si>
    <t>droog</t>
  </si>
  <si>
    <t>rund</t>
  </si>
  <si>
    <t>varken</t>
  </si>
  <si>
    <t>kip</t>
  </si>
  <si>
    <t>vega</t>
  </si>
  <si>
    <t>ei</t>
  </si>
  <si>
    <t>kaas</t>
  </si>
  <si>
    <t>soja</t>
  </si>
  <si>
    <t>RIVM, consumptie van vlees (VCP 2012-2016)</t>
  </si>
  <si>
    <t>gram per dag</t>
  </si>
  <si>
    <t>rest procentueel bij opgeteld</t>
  </si>
  <si>
    <t>gram per week</t>
  </si>
  <si>
    <t>rundvlees</t>
  </si>
  <si>
    <t>varkensvlees</t>
  </si>
  <si>
    <t>kippenvlees</t>
  </si>
  <si>
    <t>rest (w.o. processed)</t>
  </si>
  <si>
    <t>totaal</t>
  </si>
  <si>
    <t xml:space="preserve">vis </t>
  </si>
  <si>
    <t>CBS cijfers vlees en vis</t>
  </si>
  <si>
    <t>huishoudgrootte</t>
  </si>
  <si>
    <t>personen/hh</t>
  </si>
  <si>
    <t>CBS, Bevolking Kerncijfers</t>
  </si>
  <si>
    <t>http://statline.cbs.nl/Statweb/publication/?DM=SLNL&amp;PA=37296ned&amp;D1=0,52,55&amp;D2=0,10,20,30,40,50,62,65-66&amp;HDR=G1&amp;STB=T&amp;VW=T</t>
  </si>
  <si>
    <t>vlees(waren)</t>
  </si>
  <si>
    <t>Bestedingen van huishoudens: bestedingscategorien</t>
  </si>
  <si>
    <t>uitgaven per persoon per jaar</t>
  </si>
  <si>
    <t>€ pppj</t>
  </si>
  <si>
    <t>http://statline.cbs.nl/Statweb/publication/?DM=SLNL&amp;PA=83676ned&amp;D1=a&amp;D2=0-1,13-18,20-23,68,85,104,136,184,203,238,250,317,323,331,374,378&amp;D3=0&amp;D4=l&amp;HDR=G3,G2,T&amp;STB=G1&amp;VW=T</t>
  </si>
  <si>
    <t>uitgaven pppw</t>
  </si>
  <si>
    <t>€ pppw</t>
  </si>
  <si>
    <t>vlees warme maaltijd</t>
  </si>
  <si>
    <t>RIVM, 2017</t>
  </si>
  <si>
    <t>vlees thuis</t>
  </si>
  <si>
    <t>uitgaven vlees gecorrigeerd voor ooh-consumptie</t>
  </si>
  <si>
    <t>uitgaven vlees gecorrigeerd voor warme maaltijd</t>
  </si>
  <si>
    <t>gecorrigeerde uitgaven vlees pppw</t>
  </si>
  <si>
    <t>vis, schelp- en schaaldieren</t>
  </si>
  <si>
    <t>uitgaven per persoon</t>
  </si>
  <si>
    <t>€ pppd</t>
  </si>
  <si>
    <t>vis warme maaltijd</t>
  </si>
  <si>
    <t>vis thuis</t>
  </si>
  <si>
    <t>uitgaven vis gecorrigeerd voor ooh-consumptie</t>
  </si>
  <si>
    <t>aantal vegetariers</t>
  </si>
  <si>
    <t>uitgaven vis gecorrigeerd voor warme maaltijd</t>
  </si>
  <si>
    <t>gecorrigeerd voor vegetariers</t>
  </si>
  <si>
    <t>gecorrigeerde uitgaven vis pppw</t>
  </si>
  <si>
    <t>andere voedingsgroepen</t>
  </si>
  <si>
    <t>restaurants, cafes en dancings</t>
  </si>
  <si>
    <t>fastfood en afhaalmaaltijden</t>
  </si>
  <si>
    <t>chips, chocolade, snoepgoed, ijs, frisdrank</t>
  </si>
  <si>
    <t>cijfers uit 2012</t>
  </si>
  <si>
    <t>bestedingen: consumptie huishoudens</t>
  </si>
  <si>
    <t>vlees, hele bevolking</t>
  </si>
  <si>
    <t>miljoen €</t>
  </si>
  <si>
    <t>http://statline.cbs.nl/Statweb/publication/?DM=SLNL&amp;PA=70076ned&amp;D1=6&amp;D2=3,6-7&amp;D3=271,288,305,322,339,356,373&amp;HDR=T&amp;STB=G1,G2&amp;VW=T</t>
  </si>
  <si>
    <t>vlees, pppj</t>
  </si>
  <si>
    <t>vis, hele bevolking</t>
  </si>
  <si>
    <t>vis, pppj</t>
  </si>
  <si>
    <t>bevolkingsgrootte</t>
  </si>
  <si>
    <t>miljoen inwoners</t>
  </si>
  <si>
    <t>prijzen eiwitcomponent (AH, aug 2017)</t>
  </si>
  <si>
    <t>€/1000 gram</t>
  </si>
  <si>
    <t>€ /aanbevolen hoeveelheid</t>
  </si>
  <si>
    <t>goedkoop rundvlees (gehakt)</t>
  </si>
  <si>
    <t>duur gemiddeld</t>
  </si>
  <si>
    <t>duur rundvlees (ossenhaas)</t>
  </si>
  <si>
    <t>goedkoop gemiddeld</t>
  </si>
  <si>
    <t>goedkoop varkensvlees (karbonade)</t>
  </si>
  <si>
    <t>factor verschil</t>
  </si>
  <si>
    <t>duur varkensvlees (varkenshaas)</t>
  </si>
  <si>
    <t>goedkoop kippenvlees (drumstick)</t>
  </si>
  <si>
    <t>duur kippenvlees (kipburger)</t>
  </si>
  <si>
    <t>goedkope vis (pangasiusfilet)</t>
  </si>
  <si>
    <t>dure vis (roodbaars haasje)</t>
  </si>
  <si>
    <t>goedkope vegaburger (AH groenteburger)</t>
  </si>
  <si>
    <t>dure vegaburger (Vegetarische Slager)</t>
  </si>
  <si>
    <t>goedkope gemengde noten</t>
  </si>
  <si>
    <t>dure gemengde noten</t>
  </si>
  <si>
    <t>kaas (Goudse belegen 48+)</t>
  </si>
  <si>
    <t>kaas (Goudse belegen veg stremsel)</t>
  </si>
  <si>
    <t>tahoe</t>
  </si>
  <si>
    <t>bruine bonen</t>
  </si>
  <si>
    <t>aanbevolen hoeveelheid</t>
  </si>
  <si>
    <t>Voedingscentrum</t>
  </si>
  <si>
    <t>vlees(vervanger)</t>
  </si>
  <si>
    <t>gram/dag</t>
  </si>
  <si>
    <t>peulvruchten (gaar)</t>
  </si>
  <si>
    <t>consumptie van vegetarische alternatieven, AH prijzen</t>
  </si>
  <si>
    <t>product</t>
  </si>
  <si>
    <t>aantal keer per week</t>
  </si>
  <si>
    <t>terug-gerekend naar 7 dagen</t>
  </si>
  <si>
    <t>procentueel</t>
  </si>
  <si>
    <t>kosten voor een week (gemiddelde dure en goedkope optie in €)</t>
  </si>
  <si>
    <t>kosten voor een week (goedkope optie in €)</t>
  </si>
  <si>
    <t>kosten voor een week (dure optie in €)</t>
  </si>
  <si>
    <t xml:space="preserve">Vleesvervangers </t>
  </si>
  <si>
    <t xml:space="preserve">Kaas </t>
  </si>
  <si>
    <t xml:space="preserve">Peulvruchten </t>
  </si>
  <si>
    <t xml:space="preserve">Noten </t>
  </si>
  <si>
    <t xml:space="preserve">Ei </t>
  </si>
  <si>
    <t>Tahoe/tempeh</t>
  </si>
  <si>
    <t>consumptie van vlees- en visalternatieven, AH prijzen</t>
  </si>
  <si>
    <t>7 dagen vlees</t>
  </si>
  <si>
    <t>6 dagen vlees en 1 dag vis</t>
  </si>
  <si>
    <t>Consumentenprijzen CBS</t>
  </si>
  <si>
    <t>Consumentenprijzen: gemiddelde prijzen van consumentenartikelen vanaf 2000</t>
  </si>
  <si>
    <t>eieren</t>
  </si>
  <si>
    <t>10 eieren</t>
  </si>
  <si>
    <t>http://statline.cbs.nl/Statweb/publication/?VW=T&amp;DM=SLNL&amp;PA=80346NED&amp;D1=8-48&amp;D2=a&amp;HD=170825-1058&amp;HDR=G1&amp;STB=T</t>
  </si>
  <si>
    <t>hamlappen</t>
  </si>
  <si>
    <t>riblappen</t>
  </si>
  <si>
    <t>tonijn in blik</t>
  </si>
  <si>
    <t>€/185 gram inclusief water</t>
  </si>
  <si>
    <t>gemiddelde prijs vlees/week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</si>
</sst>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14171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3" borderId="1" xfId="0" applyFont="1" applyFill="1" applyBorder="1"/>
    <xf numFmtId="0" fontId="0" fillId="0" borderId="0" xfId="0" applyFont="1"/>
    <xf numFmtId="2" fontId="0" fillId="0" borderId="0" xfId="0" applyNumberFormat="1" applyFont="1"/>
    <xf numFmtId="14" fontId="0" fillId="0" borderId="0" xfId="0" applyNumberFormat="1" applyFont="1"/>
    <xf numFmtId="17" fontId="0" fillId="0" borderId="0" xfId="0" applyNumberFormat="1" applyFont="1"/>
    <xf numFmtId="0" fontId="3" fillId="0" borderId="0" xfId="0" applyFont="1"/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1" fontId="0" fillId="0" borderId="0" xfId="0" applyNumberFormat="1" applyFont="1"/>
    <xf numFmtId="0" fontId="0" fillId="0" borderId="0" xfId="0" applyFont="1" applyBorder="1"/>
    <xf numFmtId="0" fontId="0" fillId="0" borderId="5" xfId="0" applyFont="1" applyBorder="1"/>
    <xf numFmtId="1" fontId="0" fillId="0" borderId="5" xfId="0" applyNumberFormat="1" applyFont="1" applyBorder="1"/>
    <xf numFmtId="0" fontId="1" fillId="0" borderId="0" xfId="0" applyFont="1"/>
    <xf numFmtId="2" fontId="4" fillId="0" borderId="0" xfId="1" applyNumberFormat="1" applyFont="1" applyAlignment="1" applyProtection="1"/>
    <xf numFmtId="0" fontId="4" fillId="0" borderId="0" xfId="1" applyFont="1" applyAlignment="1" applyProtection="1"/>
    <xf numFmtId="9" fontId="0" fillId="0" borderId="0" xfId="0" applyNumberFormat="1" applyFont="1"/>
    <xf numFmtId="0" fontId="5" fillId="4" borderId="6" xfId="0" applyFont="1" applyFill="1" applyBorder="1"/>
    <xf numFmtId="2" fontId="5" fillId="4" borderId="7" xfId="0" applyNumberFormat="1" applyFont="1" applyFill="1" applyBorder="1"/>
    <xf numFmtId="0" fontId="5" fillId="4" borderId="8" xfId="0" applyFont="1" applyFill="1" applyBorder="1"/>
    <xf numFmtId="2" fontId="5" fillId="4" borderId="9" xfId="0" applyNumberFormat="1" applyFont="1" applyFill="1" applyBorder="1"/>
    <xf numFmtId="0" fontId="5" fillId="0" borderId="0" xfId="0" applyFont="1" applyFill="1" applyBorder="1"/>
    <xf numFmtId="2" fontId="0" fillId="0" borderId="5" xfId="0" applyNumberFormat="1" applyFont="1" applyBorder="1"/>
    <xf numFmtId="0" fontId="0" fillId="0" borderId="0" xfId="0" applyFont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2" fontId="0" fillId="0" borderId="0" xfId="0" applyNumberFormat="1" applyFont="1" applyBorder="1"/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top" wrapText="1"/>
    </xf>
    <xf numFmtId="9" fontId="0" fillId="0" borderId="5" xfId="0" applyNumberFormat="1" applyFont="1" applyBorder="1"/>
    <xf numFmtId="0" fontId="6" fillId="0" borderId="0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tske/AppData/Roaming/Microsoft/Excel/Factsheets%20berekeningen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ptie eiwitrijke producten"/>
      <sheetName val="hergt 2013"/>
      <sheetName val="gezondheid"/>
      <sheetName val="eiwit"/>
      <sheetName val="bradbury 2017"/>
      <sheetName val="RIVM vegetariers"/>
      <sheetName val="omega 3"/>
      <sheetName val="maten en gewichten"/>
      <sheetName val="kosten"/>
      <sheetName val="albert heijn"/>
      <sheetName val="grafiek kosten"/>
      <sheetName val="uitgespaarde dieren"/>
      <sheetName val="vit b12"/>
      <sheetName val="dieren met ker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5.78</v>
          </cell>
        </row>
        <row r="8">
          <cell r="B8">
            <v>45.99</v>
          </cell>
        </row>
        <row r="10">
          <cell r="B10">
            <v>5.69</v>
          </cell>
        </row>
        <row r="18">
          <cell r="B18">
            <v>4.29</v>
          </cell>
        </row>
        <row r="20">
          <cell r="B20">
            <v>11</v>
          </cell>
        </row>
        <row r="22">
          <cell r="B22">
            <v>12.86</v>
          </cell>
        </row>
        <row r="31">
          <cell r="B31">
            <v>29.9</v>
          </cell>
        </row>
        <row r="33">
          <cell r="B33">
            <v>17.440000000000001</v>
          </cell>
        </row>
        <row r="36">
          <cell r="B36">
            <v>7.95</v>
          </cell>
        </row>
        <row r="42">
          <cell r="B42">
            <v>13.45</v>
          </cell>
        </row>
        <row r="43">
          <cell r="B43">
            <v>18.54</v>
          </cell>
        </row>
        <row r="51">
          <cell r="B51">
            <v>4</v>
          </cell>
        </row>
        <row r="53">
          <cell r="B53">
            <v>12.69</v>
          </cell>
        </row>
        <row r="54">
          <cell r="B54">
            <v>16.399999999999999</v>
          </cell>
        </row>
        <row r="56">
          <cell r="B56">
            <v>4.7699999999999996</v>
          </cell>
        </row>
        <row r="57">
          <cell r="B57">
            <v>5.96</v>
          </cell>
        </row>
        <row r="60">
          <cell r="B60">
            <v>1.18</v>
          </cell>
        </row>
      </sheetData>
      <sheetData sheetId="10">
        <row r="4">
          <cell r="B4">
            <v>0.4</v>
          </cell>
        </row>
        <row r="5">
          <cell r="B5">
            <v>0.42899999999999999</v>
          </cell>
        </row>
        <row r="8">
          <cell r="B8">
            <v>0.56900000000000006</v>
          </cell>
        </row>
        <row r="9">
          <cell r="B9">
            <v>0.57800000000000007</v>
          </cell>
        </row>
        <row r="13">
          <cell r="B13">
            <v>1.1000000000000001</v>
          </cell>
        </row>
        <row r="15">
          <cell r="B15">
            <v>1.286</v>
          </cell>
        </row>
        <row r="16">
          <cell r="B16">
            <v>1.379</v>
          </cell>
        </row>
        <row r="18">
          <cell r="B18">
            <v>2.9899999999999998</v>
          </cell>
        </row>
        <row r="19">
          <cell r="B19">
            <v>4.5990000000000002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atline.cbs.nl/Statweb/publication/?DM=SLNL&amp;PA=83676ned&amp;D1=a&amp;D2=0-1,13-18,20-23,68,85,104,136,184,203,238,250,317,323,331,374,378&amp;D3=0&amp;D4=l&amp;HDR=G3,G2,T&amp;STB=G1&amp;VW=T" TargetMode="External"/><Relationship Id="rId1" Type="http://schemas.openxmlformats.org/officeDocument/2006/relationships/hyperlink" Target="http://statline.cbs.nl/Statweb/publication/?DM=SLNL&amp;PA=37296ned&amp;D1=0,52,55&amp;D2=0,10,20,30,40,50,62,65-66&amp;HDR=G1&amp;STB=T&amp;VW=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CBF0F-9803-43D2-96DD-C8F707B4104F}">
  <dimension ref="I9:I12"/>
  <sheetViews>
    <sheetView workbookViewId="0">
      <selection activeCell="H14" sqref="H14"/>
    </sheetView>
  </sheetViews>
  <sheetFormatPr defaultRowHeight="15" x14ac:dyDescent="0.25"/>
  <cols>
    <col min="9" max="9" width="71" bestFit="1" customWidth="1"/>
  </cols>
  <sheetData>
    <row r="9" spans="9:9" ht="15.75" thickBot="1" x14ac:dyDescent="0.3"/>
    <row r="10" spans="9:9" ht="31.5" x14ac:dyDescent="0.5">
      <c r="I10" s="1" t="s">
        <v>2</v>
      </c>
    </row>
    <row r="11" spans="9:9" ht="31.5" x14ac:dyDescent="0.5">
      <c r="I11" s="2" t="s">
        <v>0</v>
      </c>
    </row>
    <row r="12" spans="9:9" ht="32.25" thickBot="1" x14ac:dyDescent="0.55000000000000004">
      <c r="I12" s="3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468C2-C67B-4B18-BF59-B3B47F633A1A}">
  <dimension ref="A1:F89"/>
  <sheetViews>
    <sheetView workbookViewId="0">
      <selection activeCell="E69" sqref="E69"/>
    </sheetView>
  </sheetViews>
  <sheetFormatPr defaultRowHeight="15" x14ac:dyDescent="0.25"/>
  <cols>
    <col min="1" max="1" width="12.85546875" bestFit="1" customWidth="1"/>
    <col min="2" max="2" width="56.140625" bestFit="1" customWidth="1"/>
  </cols>
  <sheetData>
    <row r="1" spans="1:6" ht="15.75" thickBot="1" x14ac:dyDescent="0.3"/>
    <row r="2" spans="1:6" ht="15.75" thickBot="1" x14ac:dyDescent="0.3">
      <c r="B2" s="4" t="s">
        <v>3</v>
      </c>
      <c r="C2" s="5" t="s">
        <v>4</v>
      </c>
      <c r="D2" s="5"/>
      <c r="E2" s="5"/>
      <c r="F2" s="5"/>
    </row>
    <row r="3" spans="1:6" x14ac:dyDescent="0.25">
      <c r="A3" t="s">
        <v>80</v>
      </c>
      <c r="B3" s="5" t="s">
        <v>5</v>
      </c>
      <c r="C3" s="5">
        <f>2*3.85</f>
        <v>7.7</v>
      </c>
      <c r="D3" s="5"/>
      <c r="E3" s="5"/>
      <c r="F3" s="5"/>
    </row>
    <row r="4" spans="1:6" x14ac:dyDescent="0.25">
      <c r="B4" s="5" t="s">
        <v>6</v>
      </c>
      <c r="C4" s="5">
        <v>8.98</v>
      </c>
      <c r="D4" s="5"/>
      <c r="E4" s="5"/>
      <c r="F4" s="5"/>
    </row>
    <row r="5" spans="1:6" x14ac:dyDescent="0.25">
      <c r="B5" s="5" t="s">
        <v>7</v>
      </c>
      <c r="C5" s="5">
        <v>5.78</v>
      </c>
      <c r="D5" s="5" t="s">
        <v>8</v>
      </c>
      <c r="E5" s="5"/>
      <c r="F5" s="5"/>
    </row>
    <row r="6" spans="1:6" x14ac:dyDescent="0.25">
      <c r="B6" s="5" t="s">
        <v>9</v>
      </c>
      <c r="C6" s="5">
        <v>28.29</v>
      </c>
      <c r="D6" s="5" t="s">
        <v>10</v>
      </c>
      <c r="E6" s="5"/>
      <c r="F6" s="5"/>
    </row>
    <row r="7" spans="1:6" x14ac:dyDescent="0.25">
      <c r="B7" s="5" t="s">
        <v>11</v>
      </c>
      <c r="C7" s="5">
        <v>24.29</v>
      </c>
      <c r="D7" s="5" t="s">
        <v>12</v>
      </c>
      <c r="E7" s="5"/>
      <c r="F7" s="5"/>
    </row>
    <row r="8" spans="1:6" x14ac:dyDescent="0.25">
      <c r="B8" s="5" t="s">
        <v>13</v>
      </c>
      <c r="C8" s="5">
        <v>6.83</v>
      </c>
      <c r="D8" s="5"/>
      <c r="E8" s="5"/>
      <c r="F8" s="5"/>
    </row>
    <row r="9" spans="1:6" x14ac:dyDescent="0.25">
      <c r="B9" s="5" t="s">
        <v>14</v>
      </c>
      <c r="C9" s="5">
        <v>45.99</v>
      </c>
      <c r="D9" s="5"/>
      <c r="E9" s="5"/>
      <c r="F9" s="5"/>
    </row>
    <row r="10" spans="1:6" x14ac:dyDescent="0.25">
      <c r="B10" s="5"/>
      <c r="C10" s="5"/>
      <c r="D10" s="5"/>
      <c r="E10" s="5"/>
      <c r="F10" s="5"/>
    </row>
    <row r="11" spans="1:6" x14ac:dyDescent="0.25">
      <c r="A11" t="s">
        <v>81</v>
      </c>
      <c r="B11" s="5" t="s">
        <v>15</v>
      </c>
      <c r="C11" s="5">
        <v>5.69</v>
      </c>
      <c r="D11" s="5"/>
      <c r="E11" s="5"/>
      <c r="F11" s="5"/>
    </row>
    <row r="12" spans="1:6" x14ac:dyDescent="0.25">
      <c r="B12" s="5" t="s">
        <v>16</v>
      </c>
      <c r="C12" s="5">
        <v>4.6900000000000004</v>
      </c>
      <c r="D12" s="5"/>
      <c r="E12" s="5"/>
      <c r="F12" s="5"/>
    </row>
    <row r="13" spans="1:6" x14ac:dyDescent="0.25">
      <c r="B13" s="5" t="s">
        <v>17</v>
      </c>
      <c r="C13" s="5">
        <v>6.83</v>
      </c>
      <c r="D13" s="5"/>
      <c r="E13" s="5"/>
      <c r="F13" s="5"/>
    </row>
    <row r="14" spans="1:6" x14ac:dyDescent="0.25">
      <c r="B14" s="5" t="s">
        <v>18</v>
      </c>
      <c r="C14" s="5">
        <v>13.79</v>
      </c>
      <c r="D14" s="5"/>
      <c r="E14" s="5"/>
      <c r="F14" s="5"/>
    </row>
    <row r="15" spans="1:6" x14ac:dyDescent="0.25">
      <c r="B15" s="5" t="s">
        <v>19</v>
      </c>
      <c r="C15" s="5">
        <v>10.38</v>
      </c>
      <c r="D15" s="5"/>
      <c r="E15" s="5"/>
      <c r="F15" s="5"/>
    </row>
    <row r="16" spans="1:6" x14ac:dyDescent="0.25">
      <c r="B16" s="5" t="s">
        <v>20</v>
      </c>
      <c r="C16" s="5">
        <v>6.18</v>
      </c>
      <c r="D16" s="5"/>
      <c r="E16" s="5"/>
      <c r="F16" s="5"/>
    </row>
    <row r="17" spans="1:6" x14ac:dyDescent="0.25">
      <c r="B17" s="5"/>
      <c r="C17" s="5"/>
      <c r="D17" s="5"/>
      <c r="E17" s="5"/>
      <c r="F17" s="5"/>
    </row>
    <row r="18" spans="1:6" x14ac:dyDescent="0.25">
      <c r="A18" t="s">
        <v>82</v>
      </c>
      <c r="B18" s="5" t="s">
        <v>21</v>
      </c>
      <c r="C18" s="5">
        <v>8.33</v>
      </c>
      <c r="D18" s="5"/>
      <c r="E18" s="5"/>
      <c r="F18" s="5"/>
    </row>
    <row r="19" spans="1:6" x14ac:dyDescent="0.25">
      <c r="B19" s="5" t="s">
        <v>22</v>
      </c>
      <c r="C19" s="5">
        <v>4.29</v>
      </c>
      <c r="D19" s="5"/>
      <c r="E19" s="5"/>
      <c r="F19" s="5"/>
    </row>
    <row r="20" spans="1:6" x14ac:dyDescent="0.25">
      <c r="B20" s="5" t="s">
        <v>23</v>
      </c>
      <c r="C20" s="5">
        <v>5.19</v>
      </c>
      <c r="D20" s="5"/>
      <c r="E20" s="5"/>
      <c r="F20" s="5"/>
    </row>
    <row r="21" spans="1:6" x14ac:dyDescent="0.25">
      <c r="B21" s="5" t="s">
        <v>24</v>
      </c>
      <c r="C21" s="5">
        <v>11</v>
      </c>
      <c r="D21" s="5"/>
      <c r="E21" s="5"/>
      <c r="F21" s="5"/>
    </row>
    <row r="22" spans="1:6" x14ac:dyDescent="0.25">
      <c r="B22" s="5"/>
      <c r="C22" s="5"/>
      <c r="D22" s="5"/>
      <c r="E22" s="5"/>
      <c r="F22" s="5"/>
    </row>
    <row r="23" spans="1:6" x14ac:dyDescent="0.25">
      <c r="A23" t="s">
        <v>67</v>
      </c>
      <c r="B23" s="5" t="s">
        <v>25</v>
      </c>
      <c r="C23" s="5">
        <v>12.86</v>
      </c>
      <c r="D23" s="5"/>
      <c r="E23" s="5"/>
      <c r="F23" s="5"/>
    </row>
    <row r="24" spans="1:6" x14ac:dyDescent="0.25">
      <c r="B24" s="5" t="s">
        <v>26</v>
      </c>
      <c r="C24" s="5">
        <v>19.989999999999998</v>
      </c>
      <c r="D24" s="5"/>
      <c r="E24" s="5"/>
      <c r="F24" s="5"/>
    </row>
    <row r="25" spans="1:6" x14ac:dyDescent="0.25">
      <c r="B25" s="5" t="s">
        <v>27</v>
      </c>
      <c r="C25" s="5">
        <v>26.49</v>
      </c>
      <c r="D25" s="5"/>
      <c r="E25" s="5"/>
      <c r="F25" s="5"/>
    </row>
    <row r="26" spans="1:6" x14ac:dyDescent="0.25">
      <c r="B26" s="5" t="s">
        <v>28</v>
      </c>
      <c r="C26" s="5">
        <v>39.99</v>
      </c>
      <c r="D26" s="5"/>
      <c r="E26" s="5"/>
      <c r="F26" s="5"/>
    </row>
    <row r="27" spans="1:6" x14ac:dyDescent="0.25">
      <c r="B27" s="5" t="s">
        <v>29</v>
      </c>
      <c r="C27" s="5">
        <v>15.99</v>
      </c>
      <c r="D27" s="5"/>
      <c r="E27" s="5"/>
      <c r="F27" s="5"/>
    </row>
    <row r="28" spans="1:6" x14ac:dyDescent="0.25">
      <c r="B28" s="5" t="s">
        <v>30</v>
      </c>
      <c r="C28" s="5">
        <v>29.99</v>
      </c>
      <c r="D28" s="5"/>
      <c r="E28" s="5"/>
      <c r="F28" s="5"/>
    </row>
    <row r="29" spans="1:6" x14ac:dyDescent="0.25">
      <c r="B29" s="5" t="s">
        <v>31</v>
      </c>
      <c r="C29" s="5">
        <v>13.99</v>
      </c>
      <c r="D29" s="5"/>
      <c r="E29" s="5"/>
      <c r="F29" s="5"/>
    </row>
    <row r="30" spans="1:6" x14ac:dyDescent="0.25">
      <c r="B30" s="5" t="s">
        <v>32</v>
      </c>
      <c r="C30" s="5">
        <v>22.22</v>
      </c>
      <c r="D30" s="5"/>
      <c r="E30" s="5"/>
      <c r="F30" s="5"/>
    </row>
    <row r="31" spans="1:6" x14ac:dyDescent="0.25">
      <c r="B31" s="5" t="s">
        <v>33</v>
      </c>
      <c r="C31" s="5">
        <v>20.99</v>
      </c>
      <c r="D31" s="5"/>
      <c r="E31" s="5"/>
      <c r="F31" s="5"/>
    </row>
    <row r="32" spans="1:6" x14ac:dyDescent="0.25">
      <c r="B32" s="5" t="s">
        <v>34</v>
      </c>
      <c r="C32" s="5">
        <v>29.9</v>
      </c>
      <c r="D32" s="5"/>
      <c r="E32" s="5"/>
      <c r="F32" s="5"/>
    </row>
    <row r="33" spans="1:6" x14ac:dyDescent="0.25">
      <c r="B33" s="5"/>
      <c r="C33" s="5"/>
      <c r="D33" s="5"/>
      <c r="E33" s="5"/>
      <c r="F33" s="5"/>
    </row>
    <row r="34" spans="1:6" x14ac:dyDescent="0.25">
      <c r="A34" t="s">
        <v>83</v>
      </c>
      <c r="B34" s="5" t="s">
        <v>35</v>
      </c>
      <c r="C34" s="5">
        <v>17.440000000000001</v>
      </c>
      <c r="D34" s="5"/>
      <c r="E34" s="5"/>
      <c r="F34" s="5"/>
    </row>
    <row r="35" spans="1:6" x14ac:dyDescent="0.25">
      <c r="B35" s="5" t="s">
        <v>36</v>
      </c>
      <c r="C35" s="5">
        <v>13.27</v>
      </c>
      <c r="D35" s="5"/>
      <c r="E35" s="5"/>
      <c r="F35" s="5"/>
    </row>
    <row r="36" spans="1:6" x14ac:dyDescent="0.25">
      <c r="B36" s="5" t="s">
        <v>37</v>
      </c>
      <c r="C36" s="5">
        <v>17.440000000000001</v>
      </c>
      <c r="D36" s="5"/>
      <c r="E36" s="5"/>
      <c r="F36" s="5"/>
    </row>
    <row r="37" spans="1:6" x14ac:dyDescent="0.25">
      <c r="B37" s="5" t="s">
        <v>38</v>
      </c>
      <c r="C37" s="5">
        <v>7.95</v>
      </c>
      <c r="D37" s="5"/>
      <c r="E37" s="5"/>
      <c r="F37" s="5"/>
    </row>
    <row r="38" spans="1:6" x14ac:dyDescent="0.25">
      <c r="B38" s="5" t="s">
        <v>39</v>
      </c>
      <c r="C38" s="5">
        <v>14.39</v>
      </c>
      <c r="D38" s="5"/>
      <c r="E38" s="5"/>
      <c r="F38" s="5"/>
    </row>
    <row r="39" spans="1:6" x14ac:dyDescent="0.25">
      <c r="B39" s="5" t="s">
        <v>40</v>
      </c>
      <c r="C39" s="5">
        <v>14.39</v>
      </c>
      <c r="D39" s="5"/>
      <c r="E39" s="5"/>
      <c r="F39" s="5"/>
    </row>
    <row r="40" spans="1:6" x14ac:dyDescent="0.25">
      <c r="B40" s="5" t="s">
        <v>41</v>
      </c>
      <c r="C40" s="5">
        <v>15.82</v>
      </c>
      <c r="D40" s="5"/>
      <c r="E40" s="5"/>
      <c r="F40" s="5"/>
    </row>
    <row r="41" spans="1:6" x14ac:dyDescent="0.25">
      <c r="B41" s="5" t="s">
        <v>42</v>
      </c>
      <c r="C41" s="5">
        <v>16.61</v>
      </c>
      <c r="D41" s="5"/>
      <c r="E41" s="5"/>
      <c r="F41" s="5"/>
    </row>
    <row r="42" spans="1:6" x14ac:dyDescent="0.25">
      <c r="B42" s="5"/>
      <c r="C42" s="5"/>
      <c r="D42" s="5"/>
      <c r="E42" s="5"/>
      <c r="F42" s="5"/>
    </row>
    <row r="43" spans="1:6" x14ac:dyDescent="0.25">
      <c r="A43" t="s">
        <v>69</v>
      </c>
      <c r="B43" s="5" t="s">
        <v>43</v>
      </c>
      <c r="C43" s="5">
        <v>13.45</v>
      </c>
      <c r="D43" s="5"/>
      <c r="E43" s="5"/>
      <c r="F43" s="5"/>
    </row>
    <row r="44" spans="1:6" x14ac:dyDescent="0.25">
      <c r="B44" s="5" t="s">
        <v>44</v>
      </c>
      <c r="C44" s="5">
        <v>18.54</v>
      </c>
      <c r="D44" s="5"/>
      <c r="E44" s="5"/>
      <c r="F44" s="5"/>
    </row>
    <row r="45" spans="1:6" x14ac:dyDescent="0.25">
      <c r="B45" s="5" t="s">
        <v>45</v>
      </c>
      <c r="C45" s="5">
        <v>17.09</v>
      </c>
      <c r="D45" s="5"/>
      <c r="E45" s="5"/>
      <c r="F45" s="5"/>
    </row>
    <row r="46" spans="1:6" x14ac:dyDescent="0.25">
      <c r="B46" t="s">
        <v>46</v>
      </c>
      <c r="C46" s="5">
        <v>16.600000000000001</v>
      </c>
      <c r="D46" s="5"/>
      <c r="E46" s="5"/>
      <c r="F46" s="5"/>
    </row>
    <row r="47" spans="1:6" x14ac:dyDescent="0.25">
      <c r="B47" s="5" t="s">
        <v>47</v>
      </c>
      <c r="C47" s="5">
        <v>15.12</v>
      </c>
      <c r="D47" s="5"/>
      <c r="E47" s="5"/>
      <c r="F47" s="5"/>
    </row>
    <row r="48" spans="1:6" x14ac:dyDescent="0.25">
      <c r="B48" s="5" t="s">
        <v>48</v>
      </c>
      <c r="C48" s="5">
        <v>22.5</v>
      </c>
      <c r="D48" s="5"/>
      <c r="E48" s="5"/>
      <c r="F48" s="5"/>
    </row>
    <row r="49" spans="1:6" x14ac:dyDescent="0.25">
      <c r="B49" s="5" t="s">
        <v>49</v>
      </c>
      <c r="C49" s="5">
        <v>19.97</v>
      </c>
      <c r="D49" s="5"/>
      <c r="E49" s="5"/>
      <c r="F49" s="5"/>
    </row>
    <row r="50" spans="1:6" x14ac:dyDescent="0.25">
      <c r="B50" s="5"/>
      <c r="C50" s="5"/>
      <c r="D50" s="5"/>
      <c r="E50" s="5"/>
      <c r="F50" s="5"/>
    </row>
    <row r="51" spans="1:6" x14ac:dyDescent="0.25">
      <c r="A51" t="s">
        <v>84</v>
      </c>
      <c r="B51" s="5" t="s">
        <v>50</v>
      </c>
      <c r="C51" s="5">
        <v>2.8</v>
      </c>
      <c r="D51" s="5"/>
      <c r="E51" s="5"/>
      <c r="F51" s="5"/>
    </row>
    <row r="52" spans="1:6" x14ac:dyDescent="0.25">
      <c r="B52" s="5" t="s">
        <v>51</v>
      </c>
      <c r="C52" s="5">
        <v>4</v>
      </c>
      <c r="D52" s="5"/>
      <c r="E52" s="5"/>
      <c r="F52" s="5"/>
    </row>
    <row r="53" spans="1:6" x14ac:dyDescent="0.25">
      <c r="A53" t="s">
        <v>85</v>
      </c>
      <c r="B53" s="5" t="s">
        <v>52</v>
      </c>
      <c r="C53" s="5">
        <v>15.49</v>
      </c>
      <c r="D53" s="5"/>
      <c r="E53" s="5"/>
      <c r="F53" s="5"/>
    </row>
    <row r="54" spans="1:6" x14ac:dyDescent="0.25">
      <c r="B54" s="5" t="s">
        <v>53</v>
      </c>
      <c r="C54" s="5">
        <v>12.69</v>
      </c>
      <c r="D54" s="5"/>
      <c r="E54" s="5"/>
      <c r="F54" s="5"/>
    </row>
    <row r="55" spans="1:6" x14ac:dyDescent="0.25">
      <c r="B55" s="5" t="s">
        <v>54</v>
      </c>
      <c r="C55" s="5">
        <v>16.399999999999999</v>
      </c>
      <c r="D55" s="5"/>
      <c r="E55" s="5"/>
      <c r="F55" s="5"/>
    </row>
    <row r="56" spans="1:6" x14ac:dyDescent="0.25">
      <c r="B56" s="5"/>
      <c r="C56" s="5"/>
      <c r="D56" s="5"/>
      <c r="E56" s="5"/>
      <c r="F56" s="5"/>
    </row>
    <row r="57" spans="1:6" x14ac:dyDescent="0.25">
      <c r="A57" t="s">
        <v>86</v>
      </c>
      <c r="B57" s="5" t="s">
        <v>55</v>
      </c>
      <c r="C57" s="5">
        <v>4.7699999999999996</v>
      </c>
      <c r="D57" s="5"/>
      <c r="E57" s="5"/>
      <c r="F57" s="5"/>
    </row>
    <row r="58" spans="1:6" x14ac:dyDescent="0.25">
      <c r="B58" s="5" t="s">
        <v>56</v>
      </c>
      <c r="C58" s="5">
        <v>5.96</v>
      </c>
      <c r="D58" s="5"/>
      <c r="E58" s="5"/>
      <c r="F58" s="5"/>
    </row>
    <row r="59" spans="1:6" x14ac:dyDescent="0.25">
      <c r="B59" s="5"/>
      <c r="C59" s="5"/>
      <c r="D59" s="5"/>
      <c r="E59" s="5"/>
      <c r="F59" s="5"/>
    </row>
    <row r="60" spans="1:6" x14ac:dyDescent="0.25">
      <c r="A60" t="s">
        <v>77</v>
      </c>
      <c r="B60" s="5" t="s">
        <v>57</v>
      </c>
      <c r="C60" s="5">
        <v>2.48</v>
      </c>
      <c r="D60" s="5"/>
      <c r="E60" s="5"/>
      <c r="F60" s="5"/>
    </row>
    <row r="61" spans="1:6" x14ac:dyDescent="0.25">
      <c r="B61" s="5" t="s">
        <v>58</v>
      </c>
      <c r="C61" s="5">
        <v>1.18</v>
      </c>
      <c r="D61" s="5"/>
      <c r="E61" s="5"/>
      <c r="F61" s="5"/>
    </row>
    <row r="62" spans="1:6" ht="15.75" thickBot="1" x14ac:dyDescent="0.3">
      <c r="B62" s="5"/>
      <c r="C62" s="5"/>
      <c r="D62" s="5"/>
      <c r="E62" s="5"/>
      <c r="F62" s="5"/>
    </row>
    <row r="63" spans="1:6" ht="15.75" thickBot="1" x14ac:dyDescent="0.3">
      <c r="B63" s="4" t="s">
        <v>59</v>
      </c>
      <c r="C63" s="5"/>
      <c r="D63" s="5"/>
      <c r="E63" s="5"/>
      <c r="F63" s="5"/>
    </row>
    <row r="64" spans="1:6" x14ac:dyDescent="0.25">
      <c r="B64" s="5" t="s">
        <v>60</v>
      </c>
      <c r="C64" s="5" t="s">
        <v>61</v>
      </c>
      <c r="D64" s="5" t="s">
        <v>62</v>
      </c>
      <c r="E64" s="5"/>
      <c r="F64" s="6" t="s">
        <v>63</v>
      </c>
    </row>
    <row r="65" spans="2:6" x14ac:dyDescent="0.25">
      <c r="B65" s="5"/>
      <c r="C65" s="7">
        <v>42932</v>
      </c>
      <c r="D65" s="8">
        <v>42917</v>
      </c>
      <c r="E65" s="5"/>
      <c r="F65" s="6"/>
    </row>
    <row r="66" spans="2:6" x14ac:dyDescent="0.25">
      <c r="B66" s="9" t="s">
        <v>64</v>
      </c>
      <c r="C66" s="5"/>
      <c r="D66" s="5"/>
      <c r="E66" s="5"/>
      <c r="F66" s="6"/>
    </row>
    <row r="67" spans="2:6" x14ac:dyDescent="0.25">
      <c r="B67" s="5" t="s">
        <v>16</v>
      </c>
      <c r="C67" s="5">
        <v>4.58</v>
      </c>
      <c r="D67" s="6">
        <v>4.78</v>
      </c>
      <c r="E67" s="5"/>
      <c r="F67" s="6">
        <f>AVERAGE(C67:D67)</f>
        <v>4.68</v>
      </c>
    </row>
    <row r="68" spans="2:6" x14ac:dyDescent="0.25">
      <c r="B68" s="5" t="s">
        <v>21</v>
      </c>
      <c r="C68" s="5">
        <v>7.32</v>
      </c>
      <c r="D68" s="6">
        <v>8.99</v>
      </c>
      <c r="E68" s="5"/>
      <c r="F68" s="6">
        <f>AVERAGE(C68:D68)</f>
        <v>8.1550000000000011</v>
      </c>
    </row>
    <row r="69" spans="2:6" x14ac:dyDescent="0.25">
      <c r="B69" s="5" t="s">
        <v>65</v>
      </c>
      <c r="C69" s="5">
        <v>4.9800000000000004</v>
      </c>
      <c r="D69" s="6">
        <v>9.3800000000000008</v>
      </c>
      <c r="E69" s="5"/>
      <c r="F69" s="6">
        <f>AVERAGE(C69:D69)</f>
        <v>7.1800000000000006</v>
      </c>
    </row>
    <row r="70" spans="2:6" x14ac:dyDescent="0.25">
      <c r="B70" s="5" t="s">
        <v>11</v>
      </c>
      <c r="C70" s="5">
        <v>16.489999999999998</v>
      </c>
      <c r="D70" s="6">
        <v>19.690000000000001</v>
      </c>
      <c r="E70" s="5"/>
      <c r="F70" s="6">
        <f>AVERAGE(C70:D70)</f>
        <v>18.09</v>
      </c>
    </row>
    <row r="71" spans="2:6" x14ac:dyDescent="0.25">
      <c r="B71" s="5" t="s">
        <v>66</v>
      </c>
      <c r="C71" s="5">
        <v>21.99</v>
      </c>
      <c r="D71" s="6">
        <v>18.75</v>
      </c>
      <c r="E71" s="5"/>
      <c r="F71" s="6">
        <f>AVERAGE(C71:D71)</f>
        <v>20.369999999999997</v>
      </c>
    </row>
    <row r="72" spans="2:6" x14ac:dyDescent="0.25">
      <c r="B72" s="5" t="s">
        <v>67</v>
      </c>
      <c r="C72" s="5"/>
      <c r="D72" s="6"/>
      <c r="E72" s="5"/>
      <c r="F72" s="6"/>
    </row>
    <row r="73" spans="2:6" x14ac:dyDescent="0.25">
      <c r="B73" s="5" t="s">
        <v>68</v>
      </c>
      <c r="C73" s="5">
        <v>49.9</v>
      </c>
      <c r="D73" s="6">
        <v>59.9</v>
      </c>
      <c r="E73" s="5"/>
      <c r="F73" s="6">
        <f>AVERAGE(C73:D73)</f>
        <v>54.9</v>
      </c>
    </row>
    <row r="74" spans="2:6" x14ac:dyDescent="0.25">
      <c r="B74" s="5"/>
      <c r="C74" s="5"/>
      <c r="D74" s="6"/>
      <c r="E74" s="5"/>
      <c r="F74" s="6"/>
    </row>
    <row r="75" spans="2:6" x14ac:dyDescent="0.25">
      <c r="B75" s="9" t="s">
        <v>69</v>
      </c>
      <c r="C75" s="5"/>
      <c r="D75" s="6"/>
      <c r="E75" s="5"/>
      <c r="F75" s="6"/>
    </row>
    <row r="76" spans="2:6" x14ac:dyDescent="0.25">
      <c r="B76" s="5" t="s">
        <v>70</v>
      </c>
      <c r="C76" s="5">
        <v>14</v>
      </c>
      <c r="D76" s="6">
        <v>16.63</v>
      </c>
      <c r="E76" s="5"/>
      <c r="F76" s="6">
        <f>AVERAGE(C76:D76)</f>
        <v>15.315</v>
      </c>
    </row>
    <row r="77" spans="2:6" x14ac:dyDescent="0.25">
      <c r="B77" s="5" t="s">
        <v>71</v>
      </c>
      <c r="C77" s="5">
        <v>13.5</v>
      </c>
      <c r="D77" s="6">
        <v>20</v>
      </c>
      <c r="E77" s="5"/>
      <c r="F77" s="6">
        <f>AVERAGE(C77:D77)</f>
        <v>16.75</v>
      </c>
    </row>
    <row r="78" spans="2:6" x14ac:dyDescent="0.25">
      <c r="B78" s="5"/>
      <c r="C78" s="5"/>
      <c r="D78" s="6"/>
      <c r="E78" s="5"/>
      <c r="F78" s="6"/>
    </row>
    <row r="79" spans="2:6" x14ac:dyDescent="0.25">
      <c r="B79" s="5" t="s">
        <v>72</v>
      </c>
      <c r="C79" s="5">
        <v>7.31</v>
      </c>
      <c r="D79" s="6">
        <v>12.36</v>
      </c>
      <c r="E79" s="5"/>
      <c r="F79" s="6">
        <f>AVERAGE(C79:D79)</f>
        <v>9.8349999999999991</v>
      </c>
    </row>
    <row r="80" spans="2:6" x14ac:dyDescent="0.25">
      <c r="B80" s="5"/>
      <c r="C80" s="5"/>
      <c r="D80" s="6"/>
      <c r="E80" s="5"/>
      <c r="F80" s="6"/>
    </row>
    <row r="81" spans="2:6" x14ac:dyDescent="0.25">
      <c r="B81" s="9" t="s">
        <v>73</v>
      </c>
      <c r="C81" s="5"/>
      <c r="D81" s="6"/>
      <c r="E81" s="5"/>
      <c r="F81" s="6"/>
    </row>
    <row r="82" spans="2:6" x14ac:dyDescent="0.25">
      <c r="B82" s="5" t="s">
        <v>74</v>
      </c>
      <c r="C82" s="5"/>
      <c r="D82" s="6">
        <f>1000/375*1.79</f>
        <v>4.7733333333333334</v>
      </c>
      <c r="E82" s="5"/>
      <c r="F82" s="6">
        <f>AVERAGE(C82:D82)</f>
        <v>4.7733333333333334</v>
      </c>
    </row>
    <row r="83" spans="2:6" x14ac:dyDescent="0.25">
      <c r="B83" s="5" t="s">
        <v>75</v>
      </c>
      <c r="C83" s="5">
        <v>8</v>
      </c>
      <c r="D83" s="6">
        <f>1000/180*1.95</f>
        <v>10.833333333333332</v>
      </c>
      <c r="E83" s="5"/>
      <c r="F83" s="6">
        <f>AVERAGE(C83:D83)</f>
        <v>9.4166666666666661</v>
      </c>
    </row>
    <row r="84" spans="2:6" x14ac:dyDescent="0.25">
      <c r="B84" s="5"/>
      <c r="C84" s="5"/>
      <c r="D84" s="6"/>
      <c r="E84" s="5"/>
      <c r="F84" s="6"/>
    </row>
    <row r="85" spans="2:6" x14ac:dyDescent="0.25">
      <c r="B85" s="5" t="s">
        <v>76</v>
      </c>
      <c r="C85" s="5">
        <v>0.15</v>
      </c>
      <c r="D85" s="6">
        <v>0.2</v>
      </c>
      <c r="E85" s="5"/>
      <c r="F85" s="6">
        <f>AVERAGE(C85:D85)</f>
        <v>0.17499999999999999</v>
      </c>
    </row>
    <row r="86" spans="2:6" x14ac:dyDescent="0.25">
      <c r="B86" s="5"/>
      <c r="C86" s="5"/>
      <c r="D86" s="6"/>
      <c r="E86" s="5"/>
      <c r="F86" s="6"/>
    </row>
    <row r="87" spans="2:6" x14ac:dyDescent="0.25">
      <c r="B87" s="9" t="s">
        <v>77</v>
      </c>
      <c r="C87" s="5"/>
      <c r="D87" s="6"/>
      <c r="E87" s="5"/>
      <c r="F87" s="6"/>
    </row>
    <row r="88" spans="2:6" x14ac:dyDescent="0.25">
      <c r="B88" s="5" t="s">
        <v>78</v>
      </c>
      <c r="C88" s="5">
        <v>1.7</v>
      </c>
      <c r="D88" s="6">
        <v>1.24</v>
      </c>
      <c r="E88" s="5"/>
      <c r="F88" s="6">
        <f>AVERAGE(C88:D88)</f>
        <v>1.47</v>
      </c>
    </row>
    <row r="89" spans="2:6" x14ac:dyDescent="0.25">
      <c r="B89" s="5" t="s">
        <v>79</v>
      </c>
      <c r="C89" s="5"/>
      <c r="D89" s="6"/>
      <c r="E89" s="5"/>
      <c r="F89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79592-45B8-46A7-83A3-723E7F235F49}">
  <dimension ref="A1:L92"/>
  <sheetViews>
    <sheetView tabSelected="1" topLeftCell="A22" workbookViewId="0">
      <selection activeCell="J27" sqref="J27"/>
    </sheetView>
  </sheetViews>
  <sheetFormatPr defaultRowHeight="15" x14ac:dyDescent="0.25"/>
  <cols>
    <col min="1" max="1" width="50.7109375" style="5" bestFit="1" customWidth="1"/>
    <col min="2" max="4" width="18.7109375" style="5" customWidth="1"/>
    <col min="5" max="5" width="18.7109375" style="6" customWidth="1"/>
    <col min="6" max="7" width="18.7109375" style="5" customWidth="1"/>
    <col min="8" max="8" width="19.85546875" style="5" bestFit="1" customWidth="1"/>
    <col min="9" max="9" width="12.42578125" style="5" bestFit="1" customWidth="1"/>
    <col min="10" max="10" width="14.28515625" style="6" bestFit="1" customWidth="1"/>
    <col min="11" max="11" width="11.85546875" style="6" bestFit="1" customWidth="1"/>
    <col min="12" max="12" width="12.7109375" style="6" customWidth="1"/>
    <col min="13" max="13" width="13.5703125" style="5" customWidth="1"/>
    <col min="14" max="16384" width="9.140625" style="5"/>
  </cols>
  <sheetData>
    <row r="1" spans="1:10" ht="15.75" thickBot="1" x14ac:dyDescent="0.3">
      <c r="A1" s="4" t="s">
        <v>87</v>
      </c>
    </row>
    <row r="2" spans="1:10" ht="30" x14ac:dyDescent="0.25">
      <c r="B2" s="10" t="s">
        <v>88</v>
      </c>
      <c r="C2" s="11" t="s">
        <v>89</v>
      </c>
      <c r="D2" s="11" t="s">
        <v>90</v>
      </c>
    </row>
    <row r="3" spans="1:10" x14ac:dyDescent="0.25">
      <c r="A3" s="5" t="s">
        <v>91</v>
      </c>
      <c r="B3" s="5">
        <v>14</v>
      </c>
      <c r="C3" s="12">
        <f>B3+B3/SUM($B$3:$B$5)*$B$6</f>
        <v>32.772727272727273</v>
      </c>
      <c r="D3" s="12">
        <f>C3*7</f>
        <v>229.40909090909091</v>
      </c>
      <c r="G3" s="13"/>
    </row>
    <row r="4" spans="1:10" ht="15" customHeight="1" x14ac:dyDescent="0.25">
      <c r="A4" s="5" t="s">
        <v>92</v>
      </c>
      <c r="B4" s="5">
        <v>13</v>
      </c>
      <c r="C4" s="12">
        <f>B4+B4/SUM($B$3:$B$5)*$B$6</f>
        <v>30.431818181818183</v>
      </c>
      <c r="D4" s="12">
        <f>C4*7</f>
        <v>213.02272727272728</v>
      </c>
      <c r="G4" s="13"/>
    </row>
    <row r="5" spans="1:10" x14ac:dyDescent="0.25">
      <c r="A5" s="5" t="s">
        <v>93</v>
      </c>
      <c r="B5" s="5">
        <v>17</v>
      </c>
      <c r="C5" s="12">
        <f>B5+B5/SUM($B$3:$B$5)*$B$6</f>
        <v>39.795454545454547</v>
      </c>
      <c r="D5" s="12">
        <f>C5*7</f>
        <v>278.56818181818181</v>
      </c>
      <c r="G5" s="13"/>
    </row>
    <row r="6" spans="1:10" ht="14.25" customHeight="1" x14ac:dyDescent="0.25">
      <c r="A6" s="14" t="s">
        <v>94</v>
      </c>
      <c r="B6" s="14">
        <v>59</v>
      </c>
      <c r="C6" s="15"/>
      <c r="D6" s="15"/>
      <c r="G6" s="13"/>
    </row>
    <row r="7" spans="1:10" x14ac:dyDescent="0.25">
      <c r="A7" s="16" t="s">
        <v>95</v>
      </c>
      <c r="B7" s="5">
        <f>SUM(B3:B6)</f>
        <v>103</v>
      </c>
      <c r="C7" s="12">
        <f>SUM(C3:C6)</f>
        <v>103</v>
      </c>
      <c r="D7" s="12">
        <f>SUM(D3:D5)</f>
        <v>721</v>
      </c>
      <c r="G7" s="13"/>
    </row>
    <row r="8" spans="1:10" x14ac:dyDescent="0.25">
      <c r="C8" s="6"/>
      <c r="D8" s="12"/>
      <c r="G8" s="13"/>
    </row>
    <row r="9" spans="1:10" ht="15" customHeight="1" x14ac:dyDescent="0.25">
      <c r="A9" s="5" t="s">
        <v>96</v>
      </c>
      <c r="B9" s="5">
        <v>15</v>
      </c>
      <c r="C9" s="6"/>
      <c r="D9" s="12">
        <f>B9*7</f>
        <v>105</v>
      </c>
      <c r="G9" s="13"/>
    </row>
    <row r="10" spans="1:10" ht="15.75" thickBot="1" x14ac:dyDescent="0.3"/>
    <row r="11" spans="1:10" ht="15.75" thickBot="1" x14ac:dyDescent="0.3">
      <c r="A11" s="4" t="s">
        <v>97</v>
      </c>
    </row>
    <row r="12" spans="1:10" x14ac:dyDescent="0.25">
      <c r="A12" s="5" t="s">
        <v>98</v>
      </c>
      <c r="B12" s="6">
        <v>2.17</v>
      </c>
      <c r="C12" s="5" t="s">
        <v>99</v>
      </c>
      <c r="E12" s="12">
        <v>2015</v>
      </c>
      <c r="H12" s="5" t="s">
        <v>100</v>
      </c>
      <c r="J12" s="17" t="s">
        <v>101</v>
      </c>
    </row>
    <row r="13" spans="1:10" x14ac:dyDescent="0.25">
      <c r="A13" s="9" t="s">
        <v>102</v>
      </c>
      <c r="E13" s="12"/>
      <c r="H13" s="5" t="s">
        <v>103</v>
      </c>
    </row>
    <row r="14" spans="1:10" x14ac:dyDescent="0.25">
      <c r="A14" s="5" t="s">
        <v>104</v>
      </c>
      <c r="B14" s="6">
        <f>(130+105+115+19+170+102)/B12</f>
        <v>295.39170506912444</v>
      </c>
      <c r="C14" s="5" t="s">
        <v>105</v>
      </c>
      <c r="E14" s="12">
        <v>2015</v>
      </c>
      <c r="H14" s="18" t="s">
        <v>106</v>
      </c>
    </row>
    <row r="15" spans="1:10" x14ac:dyDescent="0.25">
      <c r="A15" s="5" t="s">
        <v>107</v>
      </c>
      <c r="B15" s="6">
        <f>B14/52</f>
        <v>5.6806097128677777</v>
      </c>
      <c r="C15" s="5" t="s">
        <v>108</v>
      </c>
      <c r="E15" s="12"/>
      <c r="H15" s="18"/>
    </row>
    <row r="16" spans="1:10" x14ac:dyDescent="0.25">
      <c r="A16" s="5" t="s">
        <v>109</v>
      </c>
      <c r="B16" s="19">
        <v>0.72</v>
      </c>
      <c r="E16" s="12"/>
      <c r="H16" s="18" t="s">
        <v>110</v>
      </c>
    </row>
    <row r="17" spans="1:10" x14ac:dyDescent="0.25">
      <c r="A17" s="5" t="s">
        <v>111</v>
      </c>
      <c r="B17" s="19">
        <v>0.85</v>
      </c>
      <c r="E17" s="12"/>
      <c r="H17" s="18" t="s">
        <v>110</v>
      </c>
    </row>
    <row r="18" spans="1:10" x14ac:dyDescent="0.25">
      <c r="A18" s="5" t="s">
        <v>112</v>
      </c>
      <c r="B18" s="6">
        <f>B14/B17</f>
        <v>347.51965302249937</v>
      </c>
      <c r="C18" s="5" t="s">
        <v>105</v>
      </c>
      <c r="D18" s="6">
        <f>B18/52</f>
        <v>6.6830702504326798</v>
      </c>
      <c r="E18" s="12" t="s">
        <v>108</v>
      </c>
      <c r="H18" s="18"/>
    </row>
    <row r="19" spans="1:10" x14ac:dyDescent="0.25">
      <c r="A19" s="5" t="s">
        <v>113</v>
      </c>
      <c r="B19" s="6">
        <f>B16*B18</f>
        <v>250.21415017619952</v>
      </c>
      <c r="C19" s="5" t="s">
        <v>105</v>
      </c>
      <c r="E19" s="12"/>
      <c r="H19" s="18"/>
    </row>
    <row r="20" spans="1:10" x14ac:dyDescent="0.25">
      <c r="A20" s="5" t="s">
        <v>114</v>
      </c>
      <c r="B20" s="6">
        <f>B19/52</f>
        <v>4.811810580311529</v>
      </c>
      <c r="C20" s="5" t="s">
        <v>108</v>
      </c>
      <c r="E20" s="12"/>
      <c r="H20" s="18"/>
    </row>
    <row r="21" spans="1:10" x14ac:dyDescent="0.25">
      <c r="A21" s="9" t="s">
        <v>115</v>
      </c>
      <c r="B21" s="6"/>
      <c r="E21" s="12"/>
      <c r="H21" s="18"/>
    </row>
    <row r="22" spans="1:10" x14ac:dyDescent="0.25">
      <c r="A22" s="5" t="s">
        <v>116</v>
      </c>
      <c r="B22" s="6">
        <f>(66+25+16+33)/B12</f>
        <v>64.516129032258064</v>
      </c>
      <c r="C22" s="5" t="s">
        <v>105</v>
      </c>
      <c r="E22" s="12"/>
      <c r="H22" s="20" t="s">
        <v>64</v>
      </c>
      <c r="I22" s="21">
        <f>B20</f>
        <v>4.811810580311529</v>
      </c>
      <c r="J22" s="5" t="s">
        <v>108</v>
      </c>
    </row>
    <row r="23" spans="1:10" x14ac:dyDescent="0.25">
      <c r="A23" s="5" t="s">
        <v>107</v>
      </c>
      <c r="B23" s="6">
        <f>B22/52</f>
        <v>1.2406947890818858</v>
      </c>
      <c r="C23" s="5" t="s">
        <v>117</v>
      </c>
      <c r="E23" s="12"/>
      <c r="H23" s="22" t="s">
        <v>67</v>
      </c>
      <c r="I23" s="23">
        <f>B28</f>
        <v>1.0918114143920596</v>
      </c>
      <c r="J23" s="5" t="s">
        <v>108</v>
      </c>
    </row>
    <row r="24" spans="1:10" x14ac:dyDescent="0.25">
      <c r="A24" s="5" t="s">
        <v>118</v>
      </c>
      <c r="B24" s="19">
        <v>0.66</v>
      </c>
      <c r="E24" s="12"/>
      <c r="H24" s="22"/>
      <c r="I24" s="23">
        <f>SUM(I22:I23)</f>
        <v>5.9036219947035882</v>
      </c>
      <c r="J24" s="5" t="s">
        <v>108</v>
      </c>
    </row>
    <row r="25" spans="1:10" x14ac:dyDescent="0.25">
      <c r="A25" s="5" t="s">
        <v>119</v>
      </c>
      <c r="B25" s="19">
        <v>0.75</v>
      </c>
      <c r="E25" s="12"/>
    </row>
    <row r="26" spans="1:10" x14ac:dyDescent="0.25">
      <c r="A26" s="5" t="s">
        <v>120</v>
      </c>
      <c r="B26" s="6">
        <f>B22/B25</f>
        <v>86.021505376344081</v>
      </c>
      <c r="C26" s="5" t="s">
        <v>105</v>
      </c>
      <c r="D26" s="6">
        <f>B26/52</f>
        <v>1.6542597187758477</v>
      </c>
      <c r="E26" s="12" t="s">
        <v>108</v>
      </c>
      <c r="H26" s="5" t="s">
        <v>121</v>
      </c>
      <c r="I26" s="5">
        <v>750000</v>
      </c>
    </row>
    <row r="27" spans="1:10" x14ac:dyDescent="0.25">
      <c r="A27" s="5" t="s">
        <v>122</v>
      </c>
      <c r="B27" s="6">
        <f>B26*B24</f>
        <v>56.774193548387096</v>
      </c>
      <c r="C27" s="5" t="s">
        <v>105</v>
      </c>
      <c r="E27" s="12"/>
      <c r="H27" s="24" t="s">
        <v>123</v>
      </c>
      <c r="J27" s="6">
        <f>(B14+B22)*(16.7/16)</f>
        <v>375.65380184331798</v>
      </c>
    </row>
    <row r="28" spans="1:10" x14ac:dyDescent="0.25">
      <c r="A28" s="5" t="s">
        <v>124</v>
      </c>
      <c r="B28" s="6">
        <f>B27/52</f>
        <v>1.0918114143920596</v>
      </c>
      <c r="C28" s="5" t="s">
        <v>108</v>
      </c>
      <c r="E28" s="12"/>
    </row>
    <row r="29" spans="1:10" x14ac:dyDescent="0.25">
      <c r="A29" s="9" t="s">
        <v>125</v>
      </c>
      <c r="B29" s="6"/>
      <c r="E29" s="12"/>
    </row>
    <row r="30" spans="1:10" x14ac:dyDescent="0.25">
      <c r="A30" s="5" t="s">
        <v>126</v>
      </c>
      <c r="B30" s="6">
        <f>1455/B12</f>
        <v>670.50691244239636</v>
      </c>
      <c r="C30" s="5" t="s">
        <v>105</v>
      </c>
      <c r="E30" s="12"/>
    </row>
    <row r="31" spans="1:10" x14ac:dyDescent="0.25">
      <c r="A31" s="5" t="s">
        <v>127</v>
      </c>
      <c r="B31" s="6">
        <f>20/B12</f>
        <v>9.216589861751153</v>
      </c>
      <c r="C31" s="5" t="s">
        <v>105</v>
      </c>
      <c r="E31" s="12"/>
    </row>
    <row r="32" spans="1:10" x14ac:dyDescent="0.25">
      <c r="A32" s="5" t="s">
        <v>128</v>
      </c>
      <c r="B32" s="6">
        <f>(66+83+59+30+124)/B12</f>
        <v>166.82027649769586</v>
      </c>
      <c r="C32" s="5" t="s">
        <v>105</v>
      </c>
      <c r="D32" s="6">
        <f>B32/52</f>
        <v>3.2080822403403051</v>
      </c>
      <c r="E32" s="12" t="s">
        <v>108</v>
      </c>
    </row>
    <row r="33" spans="1:8" x14ac:dyDescent="0.25">
      <c r="A33" s="9" t="s">
        <v>129</v>
      </c>
      <c r="B33" s="6"/>
      <c r="E33" s="12"/>
      <c r="H33" s="5" t="s">
        <v>130</v>
      </c>
    </row>
    <row r="34" spans="1:8" x14ac:dyDescent="0.25">
      <c r="A34" s="5" t="s">
        <v>131</v>
      </c>
      <c r="B34" s="6">
        <v>5800</v>
      </c>
      <c r="C34" s="5" t="s">
        <v>132</v>
      </c>
      <c r="E34" s="12">
        <v>2012</v>
      </c>
      <c r="H34" s="5" t="s">
        <v>133</v>
      </c>
    </row>
    <row r="35" spans="1:8" x14ac:dyDescent="0.25">
      <c r="A35" s="5" t="s">
        <v>134</v>
      </c>
      <c r="B35" s="6">
        <f>B34/B38</f>
        <v>346.6753949170693</v>
      </c>
      <c r="E35" s="12"/>
    </row>
    <row r="36" spans="1:8" x14ac:dyDescent="0.25">
      <c r="A36" s="5" t="s">
        <v>135</v>
      </c>
      <c r="B36" s="6">
        <v>1233</v>
      </c>
      <c r="C36" s="5" t="s">
        <v>132</v>
      </c>
      <c r="E36" s="12"/>
    </row>
    <row r="37" spans="1:8" x14ac:dyDescent="0.25">
      <c r="A37" s="5" t="s">
        <v>136</v>
      </c>
      <c r="B37" s="6">
        <f>B36/B38</f>
        <v>73.698407229783868</v>
      </c>
      <c r="E37" s="12"/>
    </row>
    <row r="38" spans="1:8" x14ac:dyDescent="0.25">
      <c r="A38" s="5" t="s">
        <v>137</v>
      </c>
      <c r="B38" s="5">
        <v>16.730347999999999</v>
      </c>
      <c r="C38" s="5" t="s">
        <v>138</v>
      </c>
      <c r="E38" s="12">
        <v>2012</v>
      </c>
    </row>
    <row r="39" spans="1:8" x14ac:dyDescent="0.25">
      <c r="B39" s="6"/>
      <c r="E39" s="12"/>
    </row>
    <row r="40" spans="1:8" ht="15.75" thickBot="1" x14ac:dyDescent="0.3">
      <c r="B40" s="6"/>
      <c r="E40" s="12"/>
    </row>
    <row r="41" spans="1:8" ht="15.75" thickBot="1" x14ac:dyDescent="0.3">
      <c r="A41" s="4" t="s">
        <v>139</v>
      </c>
      <c r="B41" s="5" t="s">
        <v>140</v>
      </c>
      <c r="C41" s="5" t="s">
        <v>141</v>
      </c>
      <c r="E41" s="12"/>
    </row>
    <row r="42" spans="1:8" x14ac:dyDescent="0.25">
      <c r="A42" s="5" t="s">
        <v>142</v>
      </c>
      <c r="B42" s="5">
        <f>'[1]albert heijn'!B4</f>
        <v>5.78</v>
      </c>
      <c r="C42" s="6">
        <f t="shared" ref="C42:C51" si="0">B42/10</f>
        <v>0.57800000000000007</v>
      </c>
      <c r="E42" s="12" t="s">
        <v>143</v>
      </c>
      <c r="F42" s="6">
        <f>AVERAGE(B43,B45,B47,B49,B51,B53,B55)</f>
        <v>21.865714285714287</v>
      </c>
      <c r="G42" s="5" t="s">
        <v>4</v>
      </c>
    </row>
    <row r="43" spans="1:8" x14ac:dyDescent="0.25">
      <c r="A43" s="5" t="s">
        <v>144</v>
      </c>
      <c r="B43" s="5">
        <f>'[1]albert heijn'!B8</f>
        <v>45.99</v>
      </c>
      <c r="C43" s="6">
        <f t="shared" si="0"/>
        <v>4.5990000000000002</v>
      </c>
      <c r="E43" s="15" t="s">
        <v>145</v>
      </c>
      <c r="F43" s="25">
        <f>AVERAGE(B42,B44,B46,B48,B50,B52,B54)</f>
        <v>8.9585714285714282</v>
      </c>
      <c r="G43" s="14" t="s">
        <v>4</v>
      </c>
    </row>
    <row r="44" spans="1:8" x14ac:dyDescent="0.25">
      <c r="A44" s="5" t="s">
        <v>146</v>
      </c>
      <c r="B44" s="5">
        <f>'[1]albert heijn'!B10</f>
        <v>5.69</v>
      </c>
      <c r="C44" s="6">
        <f t="shared" si="0"/>
        <v>0.56900000000000006</v>
      </c>
      <c r="E44" s="12" t="s">
        <v>147</v>
      </c>
      <c r="F44" s="6">
        <f>F42/F43</f>
        <v>2.4407590495933666</v>
      </c>
    </row>
    <row r="45" spans="1:8" x14ac:dyDescent="0.25">
      <c r="A45" s="5" t="s">
        <v>148</v>
      </c>
      <c r="B45" s="5">
        <v>13.79</v>
      </c>
      <c r="C45" s="6">
        <f t="shared" si="0"/>
        <v>1.379</v>
      </c>
      <c r="E45" s="12"/>
    </row>
    <row r="46" spans="1:8" x14ac:dyDescent="0.25">
      <c r="A46" s="5" t="s">
        <v>149</v>
      </c>
      <c r="B46" s="5">
        <f>'[1]albert heijn'!B18</f>
        <v>4.29</v>
      </c>
      <c r="C46" s="6">
        <f t="shared" si="0"/>
        <v>0.42899999999999999</v>
      </c>
    </row>
    <row r="47" spans="1:8" x14ac:dyDescent="0.25">
      <c r="A47" s="5" t="s">
        <v>150</v>
      </c>
      <c r="B47" s="5">
        <f>'[1]albert heijn'!B20</f>
        <v>11</v>
      </c>
      <c r="C47" s="6">
        <f t="shared" si="0"/>
        <v>1.1000000000000001</v>
      </c>
    </row>
    <row r="48" spans="1:8" x14ac:dyDescent="0.25">
      <c r="A48" s="5" t="s">
        <v>151</v>
      </c>
      <c r="B48" s="5">
        <f>'[1]albert heijn'!B22</f>
        <v>12.86</v>
      </c>
      <c r="C48" s="6">
        <f t="shared" si="0"/>
        <v>1.286</v>
      </c>
    </row>
    <row r="49" spans="1:5" x14ac:dyDescent="0.25">
      <c r="A49" s="5" t="s">
        <v>152</v>
      </c>
      <c r="B49" s="5">
        <f>'[1]albert heijn'!B31</f>
        <v>29.9</v>
      </c>
      <c r="C49" s="6">
        <f t="shared" si="0"/>
        <v>2.9899999999999998</v>
      </c>
    </row>
    <row r="50" spans="1:5" x14ac:dyDescent="0.25">
      <c r="A50" s="5" t="s">
        <v>153</v>
      </c>
      <c r="B50" s="5">
        <f>'[1]albert heijn'!B36</f>
        <v>7.95</v>
      </c>
      <c r="C50" s="6">
        <f t="shared" si="0"/>
        <v>0.79500000000000004</v>
      </c>
    </row>
    <row r="51" spans="1:5" x14ac:dyDescent="0.25">
      <c r="A51" s="5" t="s">
        <v>154</v>
      </c>
      <c r="B51" s="5">
        <f>'[1]albert heijn'!B33</f>
        <v>17.440000000000001</v>
      </c>
      <c r="C51" s="6">
        <f t="shared" si="0"/>
        <v>1.7440000000000002</v>
      </c>
    </row>
    <row r="52" spans="1:5" x14ac:dyDescent="0.25">
      <c r="A52" s="5" t="s">
        <v>155</v>
      </c>
      <c r="B52" s="5">
        <f>'[1]albert heijn'!B42</f>
        <v>13.45</v>
      </c>
      <c r="C52" s="6">
        <f>B52*25/1000</f>
        <v>0.33624999999999999</v>
      </c>
    </row>
    <row r="53" spans="1:5" x14ac:dyDescent="0.25">
      <c r="A53" s="5" t="s">
        <v>156</v>
      </c>
      <c r="B53" s="5">
        <f>'[1]albert heijn'!B43</f>
        <v>18.54</v>
      </c>
      <c r="C53" s="6">
        <f>B53*25/1000</f>
        <v>0.46350000000000002</v>
      </c>
    </row>
    <row r="54" spans="1:5" x14ac:dyDescent="0.25">
      <c r="A54" s="5" t="s">
        <v>157</v>
      </c>
      <c r="B54" s="5">
        <f>'[1]albert heijn'!B53</f>
        <v>12.69</v>
      </c>
      <c r="C54" s="6">
        <f>B54*70/1000</f>
        <v>0.88829999999999998</v>
      </c>
    </row>
    <row r="55" spans="1:5" x14ac:dyDescent="0.25">
      <c r="A55" s="5" t="s">
        <v>158</v>
      </c>
      <c r="B55" s="5">
        <f>'[1]albert heijn'!B54</f>
        <v>16.399999999999999</v>
      </c>
      <c r="C55" s="6">
        <f>B55*70/1000</f>
        <v>1.1479999999999999</v>
      </c>
    </row>
    <row r="56" spans="1:5" x14ac:dyDescent="0.25">
      <c r="A56" s="5" t="s">
        <v>84</v>
      </c>
      <c r="B56" s="5">
        <f>'[1]albert heijn'!B51</f>
        <v>4</v>
      </c>
      <c r="C56" s="6">
        <f>B56/10</f>
        <v>0.4</v>
      </c>
    </row>
    <row r="57" spans="1:5" x14ac:dyDescent="0.25">
      <c r="A57" s="5" t="s">
        <v>159</v>
      </c>
      <c r="B57" s="5">
        <f>'[1]albert heijn'!B56</f>
        <v>4.7699999999999996</v>
      </c>
      <c r="C57" s="6">
        <f>B57/10</f>
        <v>0.47699999999999998</v>
      </c>
    </row>
    <row r="58" spans="1:5" x14ac:dyDescent="0.25">
      <c r="A58" s="5" t="s">
        <v>56</v>
      </c>
      <c r="B58" s="5">
        <f>'[1]albert heijn'!B57</f>
        <v>5.96</v>
      </c>
      <c r="C58" s="6">
        <f>B58/10</f>
        <v>0.59599999999999997</v>
      </c>
    </row>
    <row r="59" spans="1:5" x14ac:dyDescent="0.25">
      <c r="A59" s="5" t="s">
        <v>160</v>
      </c>
      <c r="B59" s="5">
        <f>'[1]albert heijn'!B60</f>
        <v>1.18</v>
      </c>
      <c r="C59" s="6">
        <f>B59*B64/1000</f>
        <v>0.15929999999999997</v>
      </c>
    </row>
    <row r="60" spans="1:5" ht="15.75" thickBot="1" x14ac:dyDescent="0.3"/>
    <row r="61" spans="1:5" ht="15.75" thickBot="1" x14ac:dyDescent="0.3">
      <c r="A61" s="4" t="s">
        <v>161</v>
      </c>
      <c r="E61" s="6" t="s">
        <v>162</v>
      </c>
    </row>
    <row r="62" spans="1:5" x14ac:dyDescent="0.25">
      <c r="A62" s="5" t="s">
        <v>163</v>
      </c>
      <c r="B62" s="5">
        <v>100</v>
      </c>
      <c r="C62" s="5" t="s">
        <v>164</v>
      </c>
    </row>
    <row r="63" spans="1:5" x14ac:dyDescent="0.25">
      <c r="A63" s="5" t="s">
        <v>69</v>
      </c>
      <c r="B63" s="5">
        <v>25</v>
      </c>
      <c r="C63" s="5" t="s">
        <v>164</v>
      </c>
    </row>
    <row r="64" spans="1:5" x14ac:dyDescent="0.25">
      <c r="A64" s="5" t="s">
        <v>165</v>
      </c>
      <c r="B64" s="5">
        <v>135</v>
      </c>
      <c r="C64" s="5" t="s">
        <v>164</v>
      </c>
    </row>
    <row r="65" spans="1:7" x14ac:dyDescent="0.25">
      <c r="A65" s="5" t="s">
        <v>85</v>
      </c>
      <c r="B65" s="5">
        <v>70</v>
      </c>
      <c r="C65" s="5" t="s">
        <v>164</v>
      </c>
    </row>
    <row r="66" spans="1:7" ht="15.75" thickBot="1" x14ac:dyDescent="0.3"/>
    <row r="67" spans="1:7" ht="15.75" thickBot="1" x14ac:dyDescent="0.3">
      <c r="A67" s="4" t="s">
        <v>166</v>
      </c>
    </row>
    <row r="68" spans="1:7" ht="62.25" customHeight="1" x14ac:dyDescent="0.25">
      <c r="A68" s="13" t="s">
        <v>167</v>
      </c>
      <c r="B68" s="26" t="s">
        <v>168</v>
      </c>
      <c r="C68" s="11" t="s">
        <v>169</v>
      </c>
      <c r="D68" s="27" t="s">
        <v>170</v>
      </c>
      <c r="E68" s="28" t="s">
        <v>171</v>
      </c>
      <c r="F68" s="10" t="s">
        <v>172</v>
      </c>
      <c r="G68" s="10" t="s">
        <v>173</v>
      </c>
    </row>
    <row r="69" spans="1:7" x14ac:dyDescent="0.25">
      <c r="A69" s="29" t="s">
        <v>174</v>
      </c>
      <c r="B69" s="30">
        <v>2.8</v>
      </c>
      <c r="C69" s="31">
        <f t="shared" ref="C69:C74" si="1">B69*$C$75/$B$75</f>
        <v>1.5193798449612401</v>
      </c>
      <c r="D69" s="19">
        <f t="shared" ref="D69:D74" si="2">B69/$B$75</f>
        <v>0.21705426356589144</v>
      </c>
      <c r="E69" s="6">
        <f>C69*(C50+C51)/2</f>
        <v>1.9288527131782944</v>
      </c>
      <c r="F69" s="6">
        <f>C50*C69</f>
        <v>1.2079069767441859</v>
      </c>
      <c r="G69" s="6">
        <f>C51*C69</f>
        <v>2.649798449612403</v>
      </c>
    </row>
    <row r="70" spans="1:7" x14ac:dyDescent="0.25">
      <c r="A70" s="29" t="s">
        <v>175</v>
      </c>
      <c r="B70" s="30">
        <v>2.7</v>
      </c>
      <c r="C70" s="31">
        <f t="shared" si="1"/>
        <v>1.4651162790697676</v>
      </c>
      <c r="D70" s="19">
        <f t="shared" si="2"/>
        <v>0.20930232558139536</v>
      </c>
      <c r="E70" s="6">
        <f>C70*(C54+C55)/2</f>
        <v>1.4917081395348837</v>
      </c>
      <c r="F70" s="6">
        <f>C70*C54</f>
        <v>1.3014627906976746</v>
      </c>
      <c r="G70" s="6">
        <f>C70*C55</f>
        <v>1.681953488372093</v>
      </c>
    </row>
    <row r="71" spans="1:7" x14ac:dyDescent="0.25">
      <c r="A71" s="29" t="s">
        <v>176</v>
      </c>
      <c r="B71" s="30">
        <v>1.8</v>
      </c>
      <c r="C71" s="31">
        <f t="shared" si="1"/>
        <v>0.97674418604651159</v>
      </c>
      <c r="D71" s="19">
        <f t="shared" si="2"/>
        <v>0.13953488372093023</v>
      </c>
      <c r="E71" s="6">
        <f>C71*C59</f>
        <v>0.15559534883720927</v>
      </c>
      <c r="F71" s="6">
        <f>C59</f>
        <v>0.15929999999999997</v>
      </c>
      <c r="G71" s="6">
        <f>C59</f>
        <v>0.15929999999999997</v>
      </c>
    </row>
    <row r="72" spans="1:7" x14ac:dyDescent="0.25">
      <c r="A72" s="29" t="s">
        <v>177</v>
      </c>
      <c r="B72" s="30">
        <v>2.2000000000000002</v>
      </c>
      <c r="C72" s="31">
        <f t="shared" si="1"/>
        <v>1.1937984496124032</v>
      </c>
      <c r="D72" s="19">
        <f t="shared" si="2"/>
        <v>0.17054263565891473</v>
      </c>
      <c r="E72" s="6">
        <f>C72*(C52+C53)/2</f>
        <v>0.47737015503875974</v>
      </c>
      <c r="F72" s="6">
        <f>C52*C72</f>
        <v>0.4014147286821706</v>
      </c>
      <c r="G72" s="6">
        <f>C72*C53</f>
        <v>0.55332558139534893</v>
      </c>
    </row>
    <row r="73" spans="1:7" x14ac:dyDescent="0.25">
      <c r="A73" s="29" t="s">
        <v>178</v>
      </c>
      <c r="B73" s="30">
        <v>1.9</v>
      </c>
      <c r="C73" s="31">
        <f t="shared" si="1"/>
        <v>1.0310077519379843</v>
      </c>
      <c r="D73" s="19">
        <f t="shared" si="2"/>
        <v>0.14728682170542634</v>
      </c>
      <c r="E73" s="6">
        <f>C73*'[1]grafiek kosten'!B4</f>
        <v>0.41240310077519376</v>
      </c>
      <c r="F73" s="6">
        <f>C56</f>
        <v>0.4</v>
      </c>
      <c r="G73" s="6">
        <f>C56</f>
        <v>0.4</v>
      </c>
    </row>
    <row r="74" spans="1:7" x14ac:dyDescent="0.25">
      <c r="A74" s="32" t="s">
        <v>179</v>
      </c>
      <c r="B74" s="33">
        <v>1.5</v>
      </c>
      <c r="C74" s="25">
        <f t="shared" si="1"/>
        <v>0.81395348837209303</v>
      </c>
      <c r="D74" s="34">
        <f t="shared" si="2"/>
        <v>0.11627906976744186</v>
      </c>
      <c r="E74" s="25">
        <f>C74*(C58+C57)/2</f>
        <v>0.4366860465116279</v>
      </c>
      <c r="F74" s="25">
        <f>(C58+C57)/2</f>
        <v>0.53649999999999998</v>
      </c>
      <c r="G74" s="25">
        <f>F74</f>
        <v>0.53649999999999998</v>
      </c>
    </row>
    <row r="75" spans="1:7" x14ac:dyDescent="0.25">
      <c r="A75" s="35" t="s">
        <v>95</v>
      </c>
      <c r="B75" s="13">
        <f>SUM(B69:B74)</f>
        <v>12.9</v>
      </c>
      <c r="C75" s="31">
        <v>7</v>
      </c>
      <c r="D75" s="6"/>
      <c r="E75" s="6">
        <f>SUM(E69:E74)</f>
        <v>4.9026155038759693</v>
      </c>
      <c r="F75" s="6">
        <f>SUM(F69:F74)</f>
        <v>4.0065844961240309</v>
      </c>
      <c r="G75" s="6">
        <f>SUM(G69:G74)</f>
        <v>5.9808775193798454</v>
      </c>
    </row>
    <row r="76" spans="1:7" ht="15.75" thickBot="1" x14ac:dyDescent="0.3">
      <c r="A76" s="35"/>
      <c r="B76" s="13"/>
      <c r="C76" s="31"/>
      <c r="D76" s="6"/>
      <c r="F76" s="6"/>
      <c r="G76" s="6"/>
    </row>
    <row r="77" spans="1:7" ht="15.75" thickBot="1" x14ac:dyDescent="0.3">
      <c r="A77" s="36" t="s">
        <v>180</v>
      </c>
      <c r="B77" s="13"/>
      <c r="C77" s="31"/>
      <c r="D77" s="6"/>
      <c r="F77" s="6"/>
      <c r="G77" s="6"/>
    </row>
    <row r="78" spans="1:7" ht="63.75" customHeight="1" x14ac:dyDescent="0.25">
      <c r="A78" s="35"/>
      <c r="B78" s="28" t="s">
        <v>171</v>
      </c>
      <c r="C78" s="10" t="s">
        <v>172</v>
      </c>
      <c r="D78" s="10" t="s">
        <v>173</v>
      </c>
      <c r="F78" s="6"/>
      <c r="G78" s="6"/>
    </row>
    <row r="79" spans="1:7" x14ac:dyDescent="0.25">
      <c r="A79" s="35" t="s">
        <v>181</v>
      </c>
      <c r="B79" s="31">
        <f>7*AVERAGE('[1]grafiek kosten'!B8,'[1]grafiek kosten'!B5,'[1]grafiek kosten'!B9,'[1]grafiek kosten'!B13,'[1]grafiek kosten'!B16,'[1]grafiek kosten'!B19)</f>
        <v>10.096333333333332</v>
      </c>
      <c r="C79" s="31">
        <f>7*AVERAGE('[1]grafiek kosten'!B5,'[1]grafiek kosten'!B8,'[1]grafiek kosten'!B9)</f>
        <v>3.6773333333333333</v>
      </c>
      <c r="D79" s="6">
        <f>7*AVERAGE('[1]grafiek kosten'!B13,'[1]grafiek kosten'!B16,'[1]grafiek kosten'!B19)</f>
        <v>16.515333333333334</v>
      </c>
      <c r="F79" s="6"/>
      <c r="G79" s="6"/>
    </row>
    <row r="80" spans="1:7" x14ac:dyDescent="0.25">
      <c r="A80" s="35" t="s">
        <v>182</v>
      </c>
      <c r="B80" s="31">
        <f>6*AVERAGE('[1]grafiek kosten'!B8,'[1]grafiek kosten'!B5,'[1]grafiek kosten'!B9,'[1]grafiek kosten'!B13,'[1]grafiek kosten'!B16,'[1]grafiek kosten'!B19)+AVERAGE('[1]grafiek kosten'!B15,'[1]grafiek kosten'!B18)</f>
        <v>10.792</v>
      </c>
      <c r="C80" s="31">
        <f>6*AVERAGE('[1]grafiek kosten'!B5,'[1]grafiek kosten'!B8,'[1]grafiek kosten'!B9)+'[1]grafiek kosten'!B15</f>
        <v>4.4380000000000006</v>
      </c>
      <c r="D80" s="6">
        <f>6*AVERAGE('[1]grafiek kosten'!B13,'[1]grafiek kosten'!B16,'[1]grafiek kosten'!B19)+'[1]grafiek kosten'!B18</f>
        <v>17.145999999999997</v>
      </c>
      <c r="F80" s="6"/>
      <c r="G80" s="6"/>
    </row>
    <row r="81" spans="1:7" x14ac:dyDescent="0.25">
      <c r="A81" s="35"/>
      <c r="B81" s="13"/>
      <c r="C81" s="31"/>
      <c r="D81" s="6"/>
      <c r="F81" s="6"/>
      <c r="G81" s="6"/>
    </row>
    <row r="82" spans="1:7" ht="15.75" thickBot="1" x14ac:dyDescent="0.3">
      <c r="B82" s="6"/>
      <c r="E82" s="5"/>
    </row>
    <row r="83" spans="1:7" ht="15.75" thickBot="1" x14ac:dyDescent="0.3">
      <c r="A83" s="36" t="s">
        <v>183</v>
      </c>
      <c r="B83" s="6"/>
      <c r="E83" s="5"/>
      <c r="F83" s="5" t="s">
        <v>184</v>
      </c>
    </row>
    <row r="84" spans="1:7" x14ac:dyDescent="0.25">
      <c r="A84" s="35" t="s">
        <v>185</v>
      </c>
      <c r="B84" s="6">
        <v>2.0699999999999998</v>
      </c>
      <c r="C84" s="5" t="s">
        <v>186</v>
      </c>
      <c r="F84" s="5" t="s">
        <v>187</v>
      </c>
    </row>
    <row r="85" spans="1:7" x14ac:dyDescent="0.25">
      <c r="A85" s="35" t="s">
        <v>188</v>
      </c>
      <c r="B85" s="6">
        <v>7.1</v>
      </c>
      <c r="C85" s="5" t="s">
        <v>4</v>
      </c>
    </row>
    <row r="86" spans="1:7" x14ac:dyDescent="0.25">
      <c r="A86" s="35" t="s">
        <v>85</v>
      </c>
      <c r="B86" s="5">
        <v>6.94</v>
      </c>
      <c r="C86" s="5" t="s">
        <v>4</v>
      </c>
    </row>
    <row r="87" spans="1:7" x14ac:dyDescent="0.25">
      <c r="A87" s="35" t="s">
        <v>21</v>
      </c>
      <c r="B87" s="6">
        <v>9.44</v>
      </c>
      <c r="C87" s="5" t="s">
        <v>4</v>
      </c>
    </row>
    <row r="88" spans="1:7" x14ac:dyDescent="0.25">
      <c r="A88" s="35" t="s">
        <v>189</v>
      </c>
      <c r="B88" s="6">
        <v>9.4499999999999993</v>
      </c>
      <c r="C88" s="5" t="s">
        <v>4</v>
      </c>
    </row>
    <row r="89" spans="1:7" x14ac:dyDescent="0.25">
      <c r="A89" s="35" t="s">
        <v>7</v>
      </c>
      <c r="B89" s="6">
        <v>5.9</v>
      </c>
      <c r="C89" s="5" t="s">
        <v>4</v>
      </c>
    </row>
    <row r="90" spans="1:7" x14ac:dyDescent="0.25">
      <c r="A90" s="35" t="s">
        <v>190</v>
      </c>
      <c r="B90" s="6">
        <v>1.37</v>
      </c>
      <c r="C90" s="5" t="s">
        <v>191</v>
      </c>
    </row>
    <row r="92" spans="1:7" x14ac:dyDescent="0.25">
      <c r="A92" s="35" t="s">
        <v>192</v>
      </c>
      <c r="B92" s="6">
        <f>AVERAGE(B85:B89)/10*7</f>
        <v>5.4361999999999986</v>
      </c>
      <c r="C92" s="5" t="s">
        <v>4</v>
      </c>
    </row>
  </sheetData>
  <hyperlinks>
    <hyperlink ref="J12" r:id="rId1" xr:uid="{DF005E64-F960-4B10-96D4-EF5844ED5B9D}"/>
    <hyperlink ref="H14" r:id="rId2" xr:uid="{1AD6F3BC-D0B1-433E-B951-BD3A292671B4}"/>
  </hyperlinks>
  <pageMargins left="0.7" right="0.7" top="0.75" bottom="0.75" header="0.3" footer="0.3"/>
  <pageSetup paperSize="9" orientation="portrait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voorblad</vt:lpstr>
      <vt:lpstr>winkelprijzen</vt:lpstr>
      <vt:lpstr>berekening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Sytske</dc:creator>
  <cp:lastModifiedBy>Sytske</cp:lastModifiedBy>
  <dcterms:created xsi:type="dcterms:W3CDTF">2018-06-15T11:54:37Z</dcterms:created>
  <dcterms:modified xsi:type="dcterms:W3CDTF">2018-06-15T12:16:19Z</dcterms:modified>
</cp:coreProperties>
</file>